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740" activeTab="0"/>
  </bookViews>
  <sheets>
    <sheet name="ÚTVONALTERV" sheetId="1" r:id="rId1"/>
    <sheet name="IDÖTERV" sheetId="2" r:id="rId2"/>
    <sheet name="ITINER" sheetId="3" r:id="rId3"/>
    <sheet name="REPJEGYEK" sheetId="4" r:id="rId4"/>
  </sheets>
  <definedNames/>
  <calcPr fullCalcOnLoad="1"/>
</workbook>
</file>

<file path=xl/sharedStrings.xml><?xml version="1.0" encoding="utf-8"?>
<sst xmlns="http://schemas.openxmlformats.org/spreadsheetml/2006/main" count="1146" uniqueCount="692">
  <si>
    <t>Vége az ösvénynek, a régi hatoson kaptassunk fel a hágóba.</t>
  </si>
  <si>
    <t>A város után, ahogy elérjük a tó egyik ágát, még előtte forduljunk balra (Swan mountain road).</t>
  </si>
  <si>
    <t>A Main Streeten tekerjünk végig, a pálya előtti felhajtó előtt kb. 300 méterrel balra lesz egy kis út (Co Road 1070, temple trail). Ezen térjünk le. A pályával párhuzamosan bal oldalon a patak másik partján.</t>
  </si>
  <si>
    <t>Térjünk le a vögyből a 91-es úton.</t>
  </si>
  <si>
    <t>24-es úton délnek tovább</t>
  </si>
  <si>
    <t>Jobbra.</t>
  </si>
  <si>
    <t>itt lehet jobbra letérni a Mt. Elbert felé.</t>
  </si>
  <si>
    <t>Végig maradjunk az óceán parjához legközelebbvezető úton.</t>
  </si>
  <si>
    <t>A híd túloldalán jobbra parkoló kilátóval, következő lehajtón aluljárón át tudunk kerülni a szemközti oldalra, itt indul egy út  felfelé talán a legjobb kilátóhelyhez. A parkoló után közvetlenül földúton lejuthatunk egy néptelennek tűnő strandra, mely éjszakára jó szálláshely lehet. Neve: Kirby Cove.</t>
  </si>
  <si>
    <t>A 101-es főút bal oldalán vezet kifele a Bayshore Blvd, ezen hagyjuk el a várost déli irányba. Ha ügyesek leszünk, nem kell autópályázni egy métert sem!</t>
  </si>
  <si>
    <t>Egyenesen tovább, majd az autópálya túloldalán (menetriány szerinti jobb) lévő szervízután a pályával párhuzamosan haladj.</t>
  </si>
  <si>
    <t>FIGYELJ! Szervízutat elhagyod déli irányba (BALRA kanyarodsz a pálya felett) 52-tes úton nyomod tovább délre! 19 km múlva az 52-tes JOBBRA tér le.
30 km nyílegyenes nyugatnak, majd a 79-es úton térj le BALRA (déli irányba).
13 km nyílegyenesen dél felé, majd JOBBRA térj le (144 Ave)
Újabb 14 km nyílegyenes. Itt az út jobbra ível, te viszont BALRA térj le. (25th North Rd.)
Újabb 17,5 km nyílegyenes déli irányba, majd jöhet a JOBBOS (E56 Ave).
7 km nyílegyenes, majd JOBBRA, innen már nem cseszed el a repteret :-)</t>
  </si>
  <si>
    <t>Napok</t>
  </si>
  <si>
    <t>Szakasz</t>
  </si>
  <si>
    <t>Km</t>
  </si>
  <si>
    <t>Repülés és városnézés
New York</t>
  </si>
  <si>
    <t>New York - Niagara</t>
  </si>
  <si>
    <t>Niagara - Detroit</t>
  </si>
  <si>
    <t>Detroit - Chicago</t>
  </si>
  <si>
    <t>PIHENŐNAP</t>
  </si>
  <si>
    <t>HAZAÚT</t>
  </si>
  <si>
    <t>péntek</t>
  </si>
  <si>
    <t>szombat</t>
  </si>
  <si>
    <t>vasárnap</t>
  </si>
  <si>
    <t>hétfő</t>
  </si>
  <si>
    <t>kedd</t>
  </si>
  <si>
    <t>szerda</t>
  </si>
  <si>
    <t>csütörtök</t>
  </si>
  <si>
    <t>Átlag:</t>
  </si>
  <si>
    <t>Reptér</t>
  </si>
  <si>
    <t>New York</t>
  </si>
  <si>
    <t>Buffalo</t>
  </si>
  <si>
    <t>Detroit</t>
  </si>
  <si>
    <t>Chicago</t>
  </si>
  <si>
    <t>Omaha</t>
  </si>
  <si>
    <t>Grand Junction - 
Grand Canyon</t>
  </si>
  <si>
    <t>Grand Canyon - 
Las Vegas</t>
  </si>
  <si>
    <t>Las Vegas</t>
  </si>
  <si>
    <t>Las Vegas - Yosemite NP</t>
  </si>
  <si>
    <t>Yosemite NP -
 San Fransisco</t>
  </si>
  <si>
    <t>San Fransisco</t>
  </si>
  <si>
    <t>Látnivalók</t>
  </si>
  <si>
    <t>Niagara-vízesés</t>
  </si>
  <si>
    <t>Erie-tó</t>
  </si>
  <si>
    <t>Sziklás-hegység NP</t>
  </si>
  <si>
    <t>Colorado-völgy</t>
  </si>
  <si>
    <t>Arches NP</t>
  </si>
  <si>
    <t>Monument Valley</t>
  </si>
  <si>
    <t>Grand Canyon</t>
  </si>
  <si>
    <t>Death Valley NP</t>
  </si>
  <si>
    <t>Mono lake</t>
  </si>
  <si>
    <t>Yosemite NP</t>
  </si>
  <si>
    <t>Monterrey-öböl</t>
  </si>
  <si>
    <t>Csendes óceán</t>
  </si>
  <si>
    <t>Városnézés:
 San Fransisco</t>
  </si>
  <si>
    <t>Összes kilométer:</t>
  </si>
  <si>
    <t>Mount Evans (4348 m)</t>
  </si>
  <si>
    <t>TOMI</t>
  </si>
  <si>
    <t>FERI</t>
  </si>
  <si>
    <t>DIA</t>
  </si>
  <si>
    <t>Részletes útvonalterv</t>
  </si>
  <si>
    <t>Helységnév</t>
  </si>
  <si>
    <t>Távolság</t>
  </si>
  <si>
    <t>Tengerszint</t>
  </si>
  <si>
    <t>Látnivaló,
megjegyzés</t>
  </si>
  <si>
    <t>rész</t>
  </si>
  <si>
    <t>szakasz</t>
  </si>
  <si>
    <t>meg-
tett</t>
  </si>
  <si>
    <t>magas-ság</t>
  </si>
  <si>
    <t>emelke-dés</t>
  </si>
  <si>
    <t>1. szakasz</t>
  </si>
  <si>
    <t>1. szakasz összesen:</t>
  </si>
  <si>
    <t>km/nap</t>
  </si>
  <si>
    <t>Összes táv:</t>
  </si>
  <si>
    <t>Összes szintemelkedés:</t>
  </si>
  <si>
    <t>Amerika 2013</t>
  </si>
  <si>
    <t>J.F. Kennedy Reptér</t>
  </si>
  <si>
    <t>Cedarhurst</t>
  </si>
  <si>
    <t>Edgemere</t>
  </si>
  <si>
    <t>Rockaway Point</t>
  </si>
  <si>
    <t>Breezy Point</t>
  </si>
  <si>
    <t>Prospect Park</t>
  </si>
  <si>
    <t>Brooklyn Bridge</t>
  </si>
  <si>
    <t>New York (City Hall)</t>
  </si>
  <si>
    <t>0. szakasz</t>
  </si>
  <si>
    <t>0. nap</t>
  </si>
  <si>
    <t>Atlanti óceán</t>
  </si>
  <si>
    <t>0. szakasz összesen:</t>
  </si>
  <si>
    <t>55 km/1 nap:</t>
  </si>
  <si>
    <t>Appalache</t>
  </si>
  <si>
    <t>Central Park</t>
  </si>
  <si>
    <t>G.Washington Bridge</t>
  </si>
  <si>
    <t>Hackensack</t>
  </si>
  <si>
    <t>Paterson</t>
  </si>
  <si>
    <t>504-es út visz ki!!!</t>
  </si>
  <si>
    <t>Pompotion Junktion</t>
  </si>
  <si>
    <t>Bloomingdale</t>
  </si>
  <si>
    <t>699 út leág.</t>
  </si>
  <si>
    <t>Edison Acres Park</t>
  </si>
  <si>
    <t>Sparta</t>
  </si>
  <si>
    <t>181-es úton északkeletnek</t>
  </si>
  <si>
    <t>Branchville</t>
  </si>
  <si>
    <t>Culver lake</t>
  </si>
  <si>
    <t>Dealaware híd</t>
  </si>
  <si>
    <t>Pennsylvania állam határ</t>
  </si>
  <si>
    <t>New Yersey állam határa</t>
  </si>
  <si>
    <t>460-ig emelkedik</t>
  </si>
  <si>
    <t>LordsValley (739 road)</t>
  </si>
  <si>
    <t>6-os út kereszt.</t>
  </si>
  <si>
    <t>Wilsonville</t>
  </si>
  <si>
    <t>Hawley</t>
  </si>
  <si>
    <t>Cherry Ridge Airport</t>
  </si>
  <si>
    <t>Cherry Ridge</t>
  </si>
  <si>
    <t>Ladore tó</t>
  </si>
  <si>
    <t>Waymart</t>
  </si>
  <si>
    <t>Simpson</t>
  </si>
  <si>
    <t>580-ig emelkedik</t>
  </si>
  <si>
    <t>Crystal Lake</t>
  </si>
  <si>
    <t>590-ig emelkedik</t>
  </si>
  <si>
    <t>Autópálya aluljáró</t>
  </si>
  <si>
    <t>Kingsley</t>
  </si>
  <si>
    <t>450-ig emelk.</t>
  </si>
  <si>
    <t>Montrose</t>
  </si>
  <si>
    <t>Friendsville</t>
  </si>
  <si>
    <t>Little Meadows</t>
  </si>
  <si>
    <t>Apalachin</t>
  </si>
  <si>
    <t>Owego</t>
  </si>
  <si>
    <t>Wawerly</t>
  </si>
  <si>
    <t>New York államhatár</t>
  </si>
  <si>
    <t>Elmira</t>
  </si>
  <si>
    <t>Corning</t>
  </si>
  <si>
    <t>Savona</t>
  </si>
  <si>
    <t>Bath</t>
  </si>
  <si>
    <t>Cohton</t>
  </si>
  <si>
    <t>Dansville</t>
  </si>
  <si>
    <t>Mt Morris</t>
  </si>
  <si>
    <t>Leicester</t>
  </si>
  <si>
    <t>Batavia</t>
  </si>
  <si>
    <t>Akron</t>
  </si>
  <si>
    <t>North Tonawanda</t>
  </si>
  <si>
    <t>Niagara vízesés</t>
  </si>
  <si>
    <t>620 km/6 nap:</t>
  </si>
  <si>
    <t>Itiner</t>
  </si>
  <si>
    <t>Táv</t>
  </si>
  <si>
    <t>Útinfó</t>
  </si>
  <si>
    <t>Central Ave jobbra (Camp Nagelánál)</t>
  </si>
  <si>
    <t>Beach (jobbra a félsziget vége irányába)</t>
  </si>
  <si>
    <t>Fordulás (félsziget vége) Felemelhető hídon New York irányába. Flatbush Ave.</t>
  </si>
  <si>
    <t>Végig a Flatbush Ave-n, majd balra a Tillary Streeten (nem sokkal a híd előtt, majd a 2. utcán jobbra (innen indul a bicajút középen, észre fogjuk venni)</t>
  </si>
  <si>
    <t>Bringaút a híd déli felén vezet, a 178. utcáról nyílik a feljárata. Lehajtás után egy kis útra érünk, mely a Hudson Terracre főútra nyílik. Egyenesen keresztezni (Bruce Reynolds Blvd.).
Második utcán balra, majd az első utcán jobbra (Main Street)</t>
  </si>
  <si>
    <t>Híd után egyenesen (Salem St.), majd T-kereszt balra és rögtön jobbra (Central Ave).
Út végén meredeken balra és rögtön jobbra (le a folyópartra.). Folyó melletti sétányon, majd első lehetőséggel át a hídon és rögtön jobbra. Át az autópálya alatt, majd tóparton balra kia főútig (Saddle  River Road.) Jobbra, majd balra (keletnek) térjünk be a kertvárosi részbe, itt kavarjunk át a N Midland Ave főútig (vasút mellett, ezen északnak induljunk el. Majd rövidesen a 2*2 sáv + leállósávos Broadwayra kanyarodunk balra (vasúti felüljáró irányába).</t>
  </si>
  <si>
    <t>Jobbra a Straight Bridge irányába. Át a folyón. Minden kereszeződésnél egyenesen (Pompton Road, elhagyja a lakott részt). Balra tó, jobbra hatalmas parkoló utáni kereszteződésnél jobbra fordulunk (Paterson Hamburg Turnpike)</t>
  </si>
  <si>
    <t>Ne tévesszen meg egy háromszög alakú kereszteződés, ahol balra tartunk (maradunk a főúton). Keletnek át az autópálya alatt.</t>
  </si>
  <si>
    <t>Tartsunk jobbra a Hamburg-Main St. Kereszteződésben! Az út pár km múlva beletorkollik a 23. sz főútba (2*2 sáv), amint 9 km-t teszünk meg.</t>
  </si>
  <si>
    <t>Balra (Oak Ridge Road)</t>
  </si>
  <si>
    <t>Az úttol balra nagy bevásárlóközpont után forduljunk jobbra! 620-as út!</t>
  </si>
  <si>
    <t>T-kereszt balra (rögtön autópálya aluljáró). Majd első nagy lehetőség jobbra (Sparta Ave). Nemsokára becsatlakozunk a 15. sz. főútra, ezen megyünk tovább észak felé.</t>
  </si>
  <si>
    <t>206-os úton tovább (ezen jöttünk, csak közben új számot kapott)</t>
  </si>
  <si>
    <t>Tavak után 560-as út balra letérni!!! Híd előtt az Old Dingman Roadon lehet rövidíteni (balra kell letérni), de ha maradunk az sem baj!</t>
  </si>
  <si>
    <t>739-es út egyenesen tovább.</t>
  </si>
  <si>
    <t>Egyenesen tovább!</t>
  </si>
  <si>
    <t>BALRA</t>
  </si>
  <si>
    <t>Az első híd után, második híd előtt balra letérni a 2004-es sz. útra. Ez belecsatlakozik egy nagyobb útba, amelyen jobbra kell tartani (hídon át).</t>
  </si>
  <si>
    <t>Egyenesen (ami kicsit balra tart) keresztezzük a Wanoka Roadot!</t>
  </si>
  <si>
    <t>T-kereszt jobbra (az egyenes szennyvíztelepre visz be). Majd újabb T kereszt balra (3030-as út, mely később belecsatlakozik a 6-os útba). Tó utáni első lehetőséggel jobbra.</t>
  </si>
  <si>
    <t>Központ jobbra (171-es út), majd át a folyó hídján. Pár kanyar után háromszög alakú kereszteződés balra letérni (ami egyenes lenne, ha a festés nem így lenne). Fel a dombra.</t>
  </si>
  <si>
    <t>Tó után jóval ferde T kereszteződés jobbra 106-os út.</t>
  </si>
  <si>
    <t>Tovább egyenesen a 106-oson.</t>
  </si>
  <si>
    <t>A 11-es főutat egyenesen keresztezzük (Main St.) 2055-ös mellékúton tovább, mely élesen jobbra fordul. Utána lesz leágazás balra, de ne menjünk át a vasúti aluljáró felé. A 2055-ös út a vasút és a 11-es között halad. Később lép át csak a vasút alatt, majd elmegy keletnek és a 167-es út T kereszteződésénél jobbra fordulunk (fatelep lesz jobbra). 2,8 km múlva a Reynold Ponds Roadra BALRA letérve kicsit rövidíthetünk, de ha fent maradunk a főúton az sem baj.</t>
  </si>
  <si>
    <t>Város után élesen balra kanyarodik a 167-es, majd 3,7 km múlva BALRA letérni a 4007-es útra! Figyelni! Előtt lesz egy éles bal, majd jobbkanyar.
A Forrest lake-i leágazás után 1,7 km-rel térjünk le BALRA a kis útra (Nagle Rd)., majd T-kereszt jobbra. (kis reptér). Nemsokára visszaérünk a főúthoz, ahol balra, majd rögtön jobbra kell fordulni (Friendsville Hill Road).</t>
  </si>
  <si>
    <t>858as út egyenes!</t>
  </si>
  <si>
    <t>T-kereszteződés jobbra, majd 800 méter a hídra balra (át a pálya és a híd felett). Híd után rögtön balra (17C)</t>
  </si>
  <si>
    <t>17C folyóvölgy (NY state Bicycle Route)</t>
  </si>
  <si>
    <t>Egyenes (60-as út). Chemungnál át a pálya és a híd felett a túlpartra (427-es úton JOBBRA)</t>
  </si>
  <si>
    <t>Át a folyón, majd első lehetőséggel a parton folytatva a Bicycle Route-n.</t>
  </si>
  <si>
    <t>Ismét a túlparton tovább a 415-ös úton (elhagyja a folyót, egy kis patak völgyében). 17-es számú bringaút továbbra is.</t>
  </si>
  <si>
    <t>415 pályával párhuzamosan.</t>
  </si>
  <si>
    <t>Központban balra, majd jobbra (közvetlenül az autópálya mellett). 36. sz . Út</t>
  </si>
  <si>
    <t>Az út élesen balra kanyarodik, ezután rögtön jobbra letérni (lakott területen belül). Továbbra is 36-os út. A falu után a 3. lehetőségnél BALRA. Fémhulladék feldolgozó mellett. Majd 63-mas út kereszteződésében BALRA (Pavilion, Batavia felé).</t>
  </si>
  <si>
    <t>Egyenesen (5-ös főút). Majd 93-mas Akron felé letérni.</t>
  </si>
  <si>
    <t>Központ után balra a 93-mas útra (jobbra nagybevásárlóközpont). Lewis Road. Éles jobbkanyar után rögtön balra! Ez egy kisebb út, de szinte nyílegyenesen levisz a Szent Lőrinc folyó partjára.</t>
  </si>
  <si>
    <t>Ahogy elértük a folyót, jobbra.</t>
  </si>
  <si>
    <t>Rainbow bridge</t>
  </si>
  <si>
    <t>USA-Kanada határa</t>
  </si>
  <si>
    <t>Niagara kanadai old.</t>
  </si>
  <si>
    <t>Lundy's Lane</t>
  </si>
  <si>
    <t>20-as úton keletnek</t>
  </si>
  <si>
    <t>St. Catharines</t>
  </si>
  <si>
    <t>Grimsby</t>
  </si>
  <si>
    <t>Hamilton</t>
  </si>
  <si>
    <t>Dundas</t>
  </si>
  <si>
    <t>Copetown</t>
  </si>
  <si>
    <t>Lynden</t>
  </si>
  <si>
    <t>Paris</t>
  </si>
  <si>
    <t>Woodstock</t>
  </si>
  <si>
    <t>Thamesford</t>
  </si>
  <si>
    <t>London</t>
  </si>
  <si>
    <t>Komoka</t>
  </si>
  <si>
    <t>Glencoe</t>
  </si>
  <si>
    <t>Sombra</t>
  </si>
  <si>
    <t>Marine City</t>
  </si>
  <si>
    <t>Fair Heaven</t>
  </si>
  <si>
    <t>New Baltimore</t>
  </si>
  <si>
    <t>Mt Clements</t>
  </si>
  <si>
    <t>Roseville</t>
  </si>
  <si>
    <t>397 km/3 nap</t>
  </si>
  <si>
    <t>2. szakasz összesen:</t>
  </si>
  <si>
    <t>2. szakasz</t>
  </si>
  <si>
    <t>Kanada</t>
  </si>
  <si>
    <t>3. szakasz</t>
  </si>
  <si>
    <t>Kanada-USA-határ</t>
  </si>
  <si>
    <t>Michigan állam</t>
  </si>
  <si>
    <t>Deaborn</t>
  </si>
  <si>
    <t>12-tes út</t>
  </si>
  <si>
    <t>Ann Arbor</t>
  </si>
  <si>
    <t>Jackson</t>
  </si>
  <si>
    <t>Albion</t>
  </si>
  <si>
    <t>Garden City</t>
  </si>
  <si>
    <t>Spring Arbor</t>
  </si>
  <si>
    <t>Condord</t>
  </si>
  <si>
    <t>Homer</t>
  </si>
  <si>
    <t>Tekonsha (leág.)</t>
  </si>
  <si>
    <t>Burlington</t>
  </si>
  <si>
    <t>Union City</t>
  </si>
  <si>
    <t>Colon</t>
  </si>
  <si>
    <t>Centreville</t>
  </si>
  <si>
    <t>Tree Rivers</t>
  </si>
  <si>
    <t>Vandalia</t>
  </si>
  <si>
    <t>Cassopolis</t>
  </si>
  <si>
    <t>Niles</t>
  </si>
  <si>
    <t>Buchanan</t>
  </si>
  <si>
    <t>Union Pier</t>
  </si>
  <si>
    <t>Michiana</t>
  </si>
  <si>
    <t>Michigan City</t>
  </si>
  <si>
    <t>Indiana állam (-1 óra)</t>
  </si>
  <si>
    <t>Gary</t>
  </si>
  <si>
    <t>Gary/Chicago Airp.</t>
  </si>
  <si>
    <t>East Chicago</t>
  </si>
  <si>
    <t>CHICAGO</t>
  </si>
  <si>
    <t>Chicago O'Hare Airp.</t>
  </si>
  <si>
    <t>3. szakasz összesen:</t>
  </si>
  <si>
    <t>4. szakasz</t>
  </si>
  <si>
    <t>475 km/4 nap</t>
  </si>
  <si>
    <t>Elmhurst</t>
  </si>
  <si>
    <t>West Chicago</t>
  </si>
  <si>
    <t>Kaneville</t>
  </si>
  <si>
    <t>Dixon</t>
  </si>
  <si>
    <t>Sterling</t>
  </si>
  <si>
    <t>Eire</t>
  </si>
  <si>
    <t>Port Byron</t>
  </si>
  <si>
    <t>Moline</t>
  </si>
  <si>
    <t>Davenport</t>
  </si>
  <si>
    <t>West Liberty</t>
  </si>
  <si>
    <t>Iowa City</t>
  </si>
  <si>
    <t>Montezuma</t>
  </si>
  <si>
    <t>Des Moines</t>
  </si>
  <si>
    <t>Kevin Burke Mem. F.</t>
  </si>
  <si>
    <t>Atlantic</t>
  </si>
  <si>
    <t>Oakland</t>
  </si>
  <si>
    <t>Council Bluffs</t>
  </si>
  <si>
    <t>Nebraska állam</t>
  </si>
  <si>
    <t>Missouori-folyó</t>
  </si>
  <si>
    <t>Missisipi-folyó</t>
  </si>
  <si>
    <t>Platte River</t>
  </si>
  <si>
    <t>Wahoo</t>
  </si>
  <si>
    <t>Platte River (2)</t>
  </si>
  <si>
    <t>Central City</t>
  </si>
  <si>
    <t>Chapman</t>
  </si>
  <si>
    <t>Grand Island</t>
  </si>
  <si>
    <t>Miller</t>
  </si>
  <si>
    <t>Sumner</t>
  </si>
  <si>
    <t>Cozard</t>
  </si>
  <si>
    <t>Gothenburg</t>
  </si>
  <si>
    <t>Brady</t>
  </si>
  <si>
    <t>North Platte</t>
  </si>
  <si>
    <t>Ogallala</t>
  </si>
  <si>
    <t>Brule</t>
  </si>
  <si>
    <t>Big Springs</t>
  </si>
  <si>
    <t>Julesburg</t>
  </si>
  <si>
    <t>Colorado állam</t>
  </si>
  <si>
    <t>Ovid</t>
  </si>
  <si>
    <t>Sedgwick</t>
  </si>
  <si>
    <t>Crook</t>
  </si>
  <si>
    <t>Iliff</t>
  </si>
  <si>
    <t>A puszta</t>
  </si>
  <si>
    <t>4. szakasz összesen:</t>
  </si>
  <si>
    <t>5. szakasz</t>
  </si>
  <si>
    <t>Sziklás-hegység</t>
  </si>
  <si>
    <t>Idaho Springs</t>
  </si>
  <si>
    <t>Brush</t>
  </si>
  <si>
    <t>Fort Morgan</t>
  </si>
  <si>
    <t>Wiggins</t>
  </si>
  <si>
    <t>79 útleág.</t>
  </si>
  <si>
    <t>144 útleág</t>
  </si>
  <si>
    <t>25 útleág.</t>
  </si>
  <si>
    <t>Denver Int. Airport</t>
  </si>
  <si>
    <t>1672 km/12 nap</t>
  </si>
  <si>
    <t>Chicago - Denver</t>
  </si>
  <si>
    <t>Denver</t>
  </si>
  <si>
    <t>Golden</t>
  </si>
  <si>
    <t>119 útleág.</t>
  </si>
  <si>
    <t>Scot L. Mem. Trail.</t>
  </si>
  <si>
    <t>Glenwood Springs</t>
  </si>
  <si>
    <t>Canyon Creek</t>
  </si>
  <si>
    <t>New Castle</t>
  </si>
  <si>
    <t>Silt</t>
  </si>
  <si>
    <t>Rifle</t>
  </si>
  <si>
    <t>Parachute</t>
  </si>
  <si>
    <t>Erőmű</t>
  </si>
  <si>
    <t>Palisade</t>
  </si>
  <si>
    <t>Clifton</t>
  </si>
  <si>
    <t>Grand Junktion</t>
  </si>
  <si>
    <t>5. szakasz összesen:</t>
  </si>
  <si>
    <t>6. szakasz</t>
  </si>
  <si>
    <t>Utah állam határa</t>
  </si>
  <si>
    <t>Fruita</t>
  </si>
  <si>
    <t>128-as út leág.</t>
  </si>
  <si>
    <t>Lions Park</t>
  </si>
  <si>
    <t>Denver - Grand Junction</t>
  </si>
  <si>
    <t>Arches NP. Bejárat</t>
  </si>
  <si>
    <t>Arches NP. (Babel)</t>
  </si>
  <si>
    <t>Moab</t>
  </si>
  <si>
    <t>46-os út leág.</t>
  </si>
  <si>
    <t>Monticello Airp.</t>
  </si>
  <si>
    <t>Monticello</t>
  </si>
  <si>
    <t>Blanding</t>
  </si>
  <si>
    <t>Blanding Airport</t>
  </si>
  <si>
    <t>262 útleág.</t>
  </si>
  <si>
    <t>Bluff</t>
  </si>
  <si>
    <t>Bluff Airport</t>
  </si>
  <si>
    <t>Kayenta Airport</t>
  </si>
  <si>
    <t>Kayenta</t>
  </si>
  <si>
    <t>Valles Trailer Park</t>
  </si>
  <si>
    <t>261-es út leág.</t>
  </si>
  <si>
    <t>564-es út leág.</t>
  </si>
  <si>
    <t>Tonalea</t>
  </si>
  <si>
    <t>Tuba City (leág.)</t>
  </si>
  <si>
    <t>Tuba City Airport</t>
  </si>
  <si>
    <t>Cameron</t>
  </si>
  <si>
    <t>64-es út leág.</t>
  </si>
  <si>
    <t>Grand Canyon Village</t>
  </si>
  <si>
    <t>Vadnyugat</t>
  </si>
  <si>
    <t>6. szakasz összesen:</t>
  </si>
  <si>
    <t>7. szakasz</t>
  </si>
  <si>
    <t>17-28. nap</t>
  </si>
  <si>
    <t>3-8. nap</t>
  </si>
  <si>
    <t>9-11. nap</t>
  </si>
  <si>
    <t>12-16. nap</t>
  </si>
  <si>
    <t>Pihenőnap Chicagoban (16. nap)</t>
  </si>
  <si>
    <t>Tóvidék</t>
  </si>
  <si>
    <t>29-34. nap</t>
  </si>
  <si>
    <t>35-42.nap</t>
  </si>
  <si>
    <t>Pihenőnap a Grand Canyonnál (42. nap)</t>
  </si>
  <si>
    <t>64-es út leág</t>
  </si>
  <si>
    <t>89 útelágazás</t>
  </si>
  <si>
    <t>Page</t>
  </si>
  <si>
    <t>Glen Canyon Dam</t>
  </si>
  <si>
    <t>Utah Állam Határa</t>
  </si>
  <si>
    <t>Big Water</t>
  </si>
  <si>
    <t>Cottonwood Canyon l.</t>
  </si>
  <si>
    <t>Kodachrome State P.</t>
  </si>
  <si>
    <t>Canonville</t>
  </si>
  <si>
    <t>Tropic</t>
  </si>
  <si>
    <t>Bryce C. bej. Út.</t>
  </si>
  <si>
    <t>Bryce Canyon City</t>
  </si>
  <si>
    <t>89-es út kereszt.</t>
  </si>
  <si>
    <t>Hatch</t>
  </si>
  <si>
    <t>Long Valley Junktion</t>
  </si>
  <si>
    <t>Glendale</t>
  </si>
  <si>
    <t>Orderville</t>
  </si>
  <si>
    <t>Mt. Carmel</t>
  </si>
  <si>
    <t>Clear Creek Airport</t>
  </si>
  <si>
    <t>Zion Canyon</t>
  </si>
  <si>
    <t>Zion NP. Visitor Cent.</t>
  </si>
  <si>
    <t>Springdale</t>
  </si>
  <si>
    <t>Rockville</t>
  </si>
  <si>
    <t>Virgin</t>
  </si>
  <si>
    <t>La Verkin</t>
  </si>
  <si>
    <t>Hurricane</t>
  </si>
  <si>
    <t>Telegraph Street</t>
  </si>
  <si>
    <t>Washington</t>
  </si>
  <si>
    <t>St. George</t>
  </si>
  <si>
    <t>Bloomington</t>
  </si>
  <si>
    <t>Littlefeld</t>
  </si>
  <si>
    <t>Mesquite</t>
  </si>
  <si>
    <t>Virgin River Rec. Area</t>
  </si>
  <si>
    <t>Moapa Town (leág.)</t>
  </si>
  <si>
    <t>Nellis</t>
  </si>
  <si>
    <t>North Las Vegas</t>
  </si>
  <si>
    <t>7. szakasz összesen:</t>
  </si>
  <si>
    <t>771 km/7 nap</t>
  </si>
  <si>
    <t>Rhodes Ranch</t>
  </si>
  <si>
    <t>Blue Diamond (leág.)</t>
  </si>
  <si>
    <t>Mountain Springs</t>
  </si>
  <si>
    <t>Nevada Állam</t>
  </si>
  <si>
    <t>Pahrump</t>
  </si>
  <si>
    <t>Pahrump (leág.)</t>
  </si>
  <si>
    <t>California állam hat.</t>
  </si>
  <si>
    <t>Death Valley Junktion</t>
  </si>
  <si>
    <t>Death Valley NP bej.</t>
  </si>
  <si>
    <t>Zabriskie Point</t>
  </si>
  <si>
    <t>Visitor Center</t>
  </si>
  <si>
    <t>Death V.NP museum</t>
  </si>
  <si>
    <t>Mud Canyon leág.</t>
  </si>
  <si>
    <t>Stovepipe Wells</t>
  </si>
  <si>
    <t>Emigrant</t>
  </si>
  <si>
    <t>Towne Pass</t>
  </si>
  <si>
    <t>Panamint Springs</t>
  </si>
  <si>
    <t>Darwin Plateu</t>
  </si>
  <si>
    <t>Owens Lake</t>
  </si>
  <si>
    <t>Keeler</t>
  </si>
  <si>
    <t>Dolomite</t>
  </si>
  <si>
    <t>Lone Pine</t>
  </si>
  <si>
    <t>Manzanar</t>
  </si>
  <si>
    <t>Independence</t>
  </si>
  <si>
    <t>Big Pine</t>
  </si>
  <si>
    <t>Wilkerson</t>
  </si>
  <si>
    <t>Bishop</t>
  </si>
  <si>
    <t>Toms Place</t>
  </si>
  <si>
    <t>Mammoth Yosemite A.</t>
  </si>
  <si>
    <t>Crestview</t>
  </si>
  <si>
    <t>June Lake Junktion</t>
  </si>
  <si>
    <t>Lee Vining</t>
  </si>
  <si>
    <t>Mono Lake</t>
  </si>
  <si>
    <t>Lee Vining Airport</t>
  </si>
  <si>
    <t>Ellery Lake</t>
  </si>
  <si>
    <t>Tioga Lake</t>
  </si>
  <si>
    <t>Tioga hágó</t>
  </si>
  <si>
    <t>Tuolomne Meadows</t>
  </si>
  <si>
    <t>visitor center</t>
  </si>
  <si>
    <t>Tenaya Lake</t>
  </si>
  <si>
    <t>Yosemite Valley</t>
  </si>
  <si>
    <t>8. szakasz</t>
  </si>
  <si>
    <t>Death Valley, Sierra Nevada</t>
  </si>
  <si>
    <t>8. szakasz összesen:</t>
  </si>
  <si>
    <t>9. szakasz</t>
  </si>
  <si>
    <t>685 km/7 nap</t>
  </si>
  <si>
    <t>43-49.nap</t>
  </si>
  <si>
    <t>50-57.nap</t>
  </si>
  <si>
    <t>Pihenőnap a Yosemite Nemzeti Parkban (57. nap)</t>
  </si>
  <si>
    <t>58-62.nap</t>
  </si>
  <si>
    <t>El Portal</t>
  </si>
  <si>
    <t>Briceburg</t>
  </si>
  <si>
    <t>Midpines</t>
  </si>
  <si>
    <t>Mariposa</t>
  </si>
  <si>
    <t>Catheys Valley</t>
  </si>
  <si>
    <t>Planda</t>
  </si>
  <si>
    <t>Merced</t>
  </si>
  <si>
    <t>Merced N. Wildlife</t>
  </si>
  <si>
    <t>Los Banos</t>
  </si>
  <si>
    <t>Sant Luis Reservoir</t>
  </si>
  <si>
    <t>Parheco Pass</t>
  </si>
  <si>
    <t>Hollister</t>
  </si>
  <si>
    <t>San Juan Bautista</t>
  </si>
  <si>
    <t>Watsonville</t>
  </si>
  <si>
    <t>Palm Beach St. Park</t>
  </si>
  <si>
    <t>La Selva Beach</t>
  </si>
  <si>
    <t>Rio Del Mar</t>
  </si>
  <si>
    <t>Aptos</t>
  </si>
  <si>
    <t>Capitola</t>
  </si>
  <si>
    <t>Santa Cruz</t>
  </si>
  <si>
    <t>Ano Nuevo SR.</t>
  </si>
  <si>
    <t>Pescadero St. Beach</t>
  </si>
  <si>
    <t>San Gregorio St.B.</t>
  </si>
  <si>
    <t>Half Moon Bay</t>
  </si>
  <si>
    <t>El Granada</t>
  </si>
  <si>
    <t>Moss Beach</t>
  </si>
  <si>
    <t>Pacifica</t>
  </si>
  <si>
    <t>San Fransisco Zoo</t>
  </si>
  <si>
    <t>Lands End</t>
  </si>
  <si>
    <t>Golden Gate Bridge</t>
  </si>
  <si>
    <t>SAN FRANSISCO</t>
  </si>
  <si>
    <t>San Fransisco int. Airp.</t>
  </si>
  <si>
    <t>468 km/5 nap</t>
  </si>
  <si>
    <t>9. szakasz összesen:</t>
  </si>
  <si>
    <t>Városnézés San Fransiscoban (63. nap)</t>
  </si>
  <si>
    <t>Hazautazás: 64-65. nap</t>
  </si>
  <si>
    <t>USA 2013 - időterv</t>
  </si>
  <si>
    <t>Zoli</t>
  </si>
  <si>
    <t>Dia</t>
  </si>
  <si>
    <t>Tomi</t>
  </si>
  <si>
    <t>Feri</t>
  </si>
  <si>
    <t>New York JFK</t>
  </si>
  <si>
    <t>San Fransico</t>
  </si>
  <si>
    <t>London-Heathrow</t>
  </si>
  <si>
    <t>Dallas-FT Worth</t>
  </si>
  <si>
    <t>Vienna City Airport</t>
  </si>
  <si>
    <t>Budapest-T2</t>
  </si>
  <si>
    <t>Chicago O'Hare</t>
  </si>
  <si>
    <t>Madrid Barajas</t>
  </si>
  <si>
    <t>Foglalt repülőjegyek indulási és érkezési időpontok</t>
  </si>
  <si>
    <t>ODAÚT</t>
  </si>
  <si>
    <t>VISSZAÚT</t>
  </si>
  <si>
    <t>JFK Expressway, majd 1. lehetőséggel jobbra (1 km), kerüljük a repteret</t>
  </si>
  <si>
    <t>Át a hídon, majd fel a vízesésig</t>
  </si>
  <si>
    <t>Vízeséstől északkeletre a Main streeten induljunk el. 1,5 km múlva balra a Lundy's Lane úton (keletre)</t>
  </si>
  <si>
    <t>Át a csatonnán, utána felüljáró, majd a nagy kereszteződés UTÁN 80 m-re jobbra fel (Greens Csorners felé)
Golfpályák előtt JOBBRA (fel északnak)
egészen az autópályáig, ott éles balkanyarral a pálya déli oldalán vezet tovább az út. Át a hídon, majd be a St. Chaterines városába.</t>
  </si>
  <si>
    <t>A város után nyugatnak haladva átlépünk egy csatornán, ennek túlsó partján induljunk északnak (Port Dalhousie felé), itt eljérük a tó partját. Az autópálya Service roadján haladjunk (tó felőli oldalon a part mentén)</t>
  </si>
  <si>
    <t>Tó és az autópálya között lévő út, amint elérjük az öblöt (15 km) ne felejtsünk el letérni Hamilon irányába (elhagyjuk a partot)</t>
  </si>
  <si>
    <t>A város Main streetjén haladva át a pálya feletti hídon, tovább Dundas felé.</t>
  </si>
  <si>
    <t>A faluba beérve a pláza mellett BALRA fordulunk a nagy kereszteződésben (Govenors Road - nyílegyenesen vezet nyugati irányba)</t>
  </si>
  <si>
    <t>Ontario hídja után éles jobbkanyar, majd utána lévő nagy kereszeződésben balra tartsunk, mely visszatér eredeti irányunba.</t>
  </si>
  <si>
    <t>Egyenesen át a városon. (68-as számú út)</t>
  </si>
  <si>
    <t>Dupla híd után még 1,7 km-t maradunk az úton (jobbra hatalmas park). Itt JOBBRA fordulunk, majd a következő T-kereszeződésnél BALRA. (Oxford Street) 14-es számú út.</t>
  </si>
  <si>
    <t>T-kereszteződés (Main street) JOBBRA, majd a falu utáni első lehetőséggel (800 m) BALRA (Coltsfoot Dr)
NEWBURY (1. sz főút kereszteződése) JOBBRA. Vasúti felüljáró után éles jobbkanyar, majd 1,2 múlva éles balkanyar. Tovább nyugatnak. Később a Hwy2-tes számot viseli az út, mely egészen Sombráig megy.</t>
  </si>
  <si>
    <t>Komp</t>
  </si>
  <si>
    <t>Kompkikötő után átmegyünk egy kis hídon, majd forduljunk a folyóval merőlegesen nyugatnak (Chartier Road), 3,3 km kereszteződés balra, majd3. kereszteződés JOBBRA (Shea Road). Ez bevisz Fair Havenbe.</t>
  </si>
  <si>
    <t>Fair Haven</t>
  </si>
  <si>
    <t>Tóparti úton tovább</t>
  </si>
  <si>
    <t>Tóparti útról a reptér előtti nagy kereszteződésnél térjünk JOBBRA. Át az autópálya feletti hídon, majd rögtön balra a nyílegyenes 3-mas főúton, mely bevezet egészen Detroit központjáig. Innen már végig lakott terület.</t>
  </si>
  <si>
    <t>A márost nyugati irányba a 12. sz. főúton (Michigan Ave) hagyjuk el, mely a Campus Martinus parkból indul.</t>
  </si>
  <si>
    <t>A 94-es autópálya ellőti csomüpontjál JOBBRA (át a pálya felett), majd rögtön balra. 153-mas számú út ez (Ford Road).</t>
  </si>
  <si>
    <t>Hatalmas méretű kertvárosi rész ez, táborozás a környéken lehetetlen.
A nyílegyenes út első jelentős jobbkanyarjánál térjünk le BALRA (tulajdonképp egyenesen megyünk tovább), majd a következő védett úton térjünk ismét BALRA Dixboro felé (Plymouth Road).</t>
  </si>
  <si>
    <t>A várost a 94B úton hagyjuk el nyugati irányba. Az út a 94-es számú autópályával párhuzamosan halad.
Chelsea-nál elhagyja a pályát (tovább egyenesen). Innen Old US Hwy 12 a neve.</t>
  </si>
  <si>
    <t>A várostól nyugatra fut a 60-as út Spring Arbor felé. Ezt keressük meg.</t>
  </si>
  <si>
    <t>60-as úton tovább egyenesen.</t>
  </si>
  <si>
    <t>egyenes</t>
  </si>
  <si>
    <t>A város után BALRA (Blossom Road). A tóparton újra felveszi a délnyugati irányt. A második aszfaltos kereszteződésnél ismét BALRA! A tavak között cikkcakkozva érjük el Colon-t.</t>
  </si>
  <si>
    <t>A főutat elérve jobbra, majd rögtön balra a 86. sz úton. Nottawa, Centreville felé.</t>
  </si>
  <si>
    <t>A híd után rögtön BALRA (60-as út), majd T kereszteződés ismét BALRA (131-es út). A város utáni csomópontnál jobbra tartsunk a 60-as út irányába.</t>
  </si>
  <si>
    <t>Jetérünk jobbra (útszám marad 60), tópart után visszatér nyugati irányba.</t>
  </si>
  <si>
    <t>Város előtt JOBBRA a központ felé (60-as út), át a városon, majd tovább egyenesen.</t>
  </si>
  <si>
    <t>Városban végig egyenesen, város után T kereszteződés JOBBRA, majd rögtön BALRA (Elm Valley Road). 1,2 km újabb T kereszteződés BALRA, az út 100 m múlva visszafordul nyugatra.</t>
  </si>
  <si>
    <t>Egyenesen haladva elérjük a Michigan-tó partját, innen a parti úton haladunk tovább (12. sz).</t>
  </si>
  <si>
    <t>Az ipari rész után JOBBRA fordulunk északnak a 20. sz. főúton. A kikötői öböl után indul a parti sétány, mely egészen a város szívéig bevezet. A 41-es számú útról közelíthető meg a legjobban.</t>
  </si>
  <si>
    <t>A belvárostól induló N. Milwaukee Ave vezet ki szinte nyílegyenesen a reptérig.</t>
  </si>
  <si>
    <t>A reptér előtti nagy autópálya csomópontot északról tudjuk megkerülni, s egy kis út vezet be a terminálokhoz.</t>
  </si>
  <si>
    <t>A terminálból közvetlenül a reptér kerítését követve indulj el déli irányba (12. sz út). Át az autópálya és a vasút felett, majd Stone Park-nál JOBBRA a 64-es úton.</t>
  </si>
  <si>
    <t>A város után BALRA és rögtön JOBBRA térünk le West Chicago irányába.</t>
  </si>
  <si>
    <t>Város után keresztezzük az 58-as utat, majd köv. kereszteződés BALRA és rögtön JOBBRA Batavia központjáig.</t>
  </si>
  <si>
    <t>Híd után BALRA, majd JOBBRA (Main Street Road) nyugati irányba tovább.</t>
  </si>
  <si>
    <t>Nagy kereszteződés JOBBRA!!!! Falu után X kereszteződés egyenesen, majd következő Y kereszteződésnél balra tarts! (Perry Road). Rohadt hosszú egyenes Steward után törik meg (balra, majd rögtön jobbra 251-es út rövid szakaszon). Következő falu Franklin Grove. Autópályát keresztezzük, majd azzal párhuzamos 38-as számú út tovább nyugat felé.</t>
  </si>
  <si>
    <t>JOBBRA, majd a folyó hídja utáni második kereszteződésben BALRA fordulj (2. sz. út).</t>
  </si>
  <si>
    <t>Folyó mellett tovább (ne menj át a túlpartra). A város utáni T keresztezdődés JOBBRA, keresztezzük a 30-as utat, majd át a pálya alatt haladj tovább a FOLYÓ partján.</t>
  </si>
  <si>
    <t>Hillsdale utáni X jobbra (merőlegesen keresztezzük a pályát) ne menj el délkeletnek a másik úton!</t>
  </si>
  <si>
    <t>Missisipi! T kereszteződés BALRA! 84-es út a folyó partján.</t>
  </si>
  <si>
    <t>Rock Island és Davenport közötti íves fémhídon kelj át a folyón.</t>
  </si>
  <si>
    <t>első lehetőséggel jobbra tarts, majd még kétszer jobbra, amíg a 61-es úton ismét fel nem veszed a nyugati irányt. 61-es út.
Blue Grass falu után 11 km-rel letérünk a 61-esről (JOBBRA) észak felé (ha minden igaz Durant lesz kiírva). Az út neve Vali Ave.
5,3 km-t haladunk északi irányba, majd BALRA (második nagyobb lehetőség). Útszám: 6-os, nyílegyenesen tartja a nyugati irányt, falukat elkerüli.</t>
  </si>
  <si>
    <t>JOBBRA, majd a falu utáni Y-ban balra tarts! Útszám továbbra is 6.</t>
  </si>
  <si>
    <t>Végig a 6-oson eddig, s egyenesen át a városon. Az autópálya-felüljáró utáni 2. lehetőségnél (6,2 km) Y szerűen balra hagyd el a főutat. (Black Diamond Road) 52-tes számot viseli.
Parnell falucskánál BALRA, majd 400 m múlva vissza jobbra (Cleveland Street). Innen útszám 149.
5 km múlva T-kereszteződés JOBBRA, majd első lehetőséggel BALRA Deep River irányába. 85. sz. út.</t>
  </si>
  <si>
    <t>Egyenesen, majd a 146-os utat elérve azon JOBBRA (mivel kanyarodik az út, így nagyjából továbbra is nyugati irányba haladok).
Lynnville falu központjában BALRA! (Sully felé) 62tes út. T kereszteződés JOBBRA , majd BALRA ível az út, következő falu Reasnor.
Reasnor T-kereszteződés BALRA, majd rögtön jobbra. (Diamond Trail Road).
Falu után 14-es útnál T-kereszteződés JOBBRA, majd első lehetőséggel BALRA (Hwy F62 W)
Nemsokára becsatlakozok a 163-mas 2*2 sávos főútba, majd rögtön letérek JOBBRA Praire City központja felé. Falu után visszatérek a 163-masra, ezen haladok tovább nyugati irányba.</t>
  </si>
  <si>
    <t>A várostól északra halad a 6-os főút K-NY-i irányba,  ezen menjd Dexter falucskáig, oda térj be.
Innen van párhuzamos út 925-ös számmal Stuart, Menlo, Casey, Adair falucskákon át.
Adair faluban még a pálya előtt JOBBRA (G30-as út) átmegy a pálya felett, majd délnyugati irányba Anita falut célozza meg, ahonnan a 83-mas út vezet tovább egyenesen. Ez visz Wiota érintésével Atlantic-ba.</t>
  </si>
  <si>
    <t>A városból a 6. sz úton megyek eleinte déli, majd nyugati irányba.</t>
  </si>
  <si>
    <t>Falun át egyenesen, madj utána JOBBRA tér le a 6-os. Hosszú nyílegyenes szakasz jön.</t>
  </si>
  <si>
    <t>Omahával összenőtt nagyváros.</t>
  </si>
  <si>
    <t>A híd után tartsd a nyugati irányt, a 92-tes út kell neked, mely a 6-ostól déle halad párhuzamosan és egyenesen. A 6-ost mindenképp hagyd el, mert túlságosan északnak fog fordulni!</t>
  </si>
  <si>
    <t>Városban BALRA, madj vissza JOBBRA. Marad a 92-tes útszám!</t>
  </si>
  <si>
    <t>Eddig csak Osceola falut érintettük. Híd után nagy csomópont, elhagyjuk a 92-test (BALRA térünk le, de a felüljáró miatt először jobbra tartunk, majd balra a 30-ason Central City irányába.</t>
  </si>
  <si>
    <t>Tovább a 30-ason délnyugati irányba.</t>
  </si>
  <si>
    <t>Város utáni csomópontban JOBBRA a 281-esen, majd 1,8 km múlva (a plázáknál)az első nagyobb kereszteződésben BALRA. (Co Road 33, nyílegyenesen tart nyugatnak).
Hosszú nyílegyenes szakasz után T-kereszteződés (10-es út) BALRA, majd rögtön JOBBRA.
Újabb hosszú egyenes után elérjük a 40-es főutat, melyen JOBBRA Miller felé.</t>
  </si>
  <si>
    <t>40-es úton tovább.</t>
  </si>
  <si>
    <t>BALRA hagyjuk el a 40-est, majd a falu végén T-kereszeződés JOBBRA (nyugati irány - 767 Rd). Nyílegyenes. Az út beleágazik a Dry Fork Roadba, majd éles kanyar BALRA (egyenesen is van vékonyabb út, de nehogy továbbmenj). Innen főképp déli irányt tart, majd újabb éles JOBBKANYAR és nyugatra tér vissza (761-es út). Hosszú-hosszú egyenes Cozad-ig.</t>
  </si>
  <si>
    <t>A városka után a 30-as útra térsz rá, mely párhuzamosan halad az autópályával.</t>
  </si>
  <si>
    <t>egyenesen tovább (30-as út).</t>
  </si>
  <si>
    <t>30-as út</t>
  </si>
  <si>
    <t>A várost a 30-as úton hagyd el nyugati irányba!</t>
  </si>
  <si>
    <t>Még mindig a 30-as a pályával párhuzamosan halad.</t>
  </si>
  <si>
    <t>Elhagyom a 30-ast, BALRA térek le a falu irányába, de a folyó hídján nem megyek át, azzal párhuzamosan haladok a 138-as úton.</t>
  </si>
  <si>
    <t>138-as út tovább!</t>
  </si>
  <si>
    <t>138-as</t>
  </si>
  <si>
    <t>A város után tovább egyenesen (innen már újra 6-os az út száma és délnyugati irányban halad).</t>
  </si>
  <si>
    <t>Át a pálya alatt, a falutól 34-es számot viseli ugyanaz az út, amin jöttem. Pályával párhuzamos és nyugatra tart.</t>
  </si>
  <si>
    <t>A reptérről kifelé az autópálya első felüljáróján menj át BALRA (déli irányba), az út visszafordul keletnek, de 1,4 km múlva le tudsz térni délnek (JOBBRA), majd 400 m múlva ismét jobbra, és első lehetőséggel újra JOBBRA (nyugatnak).
T-kereszteződés BALRA, majd első lehetőséggel JOBBRA. Ahogy beérsz Commerce Citybe BALRA a 38-as úton a központ felé.</t>
  </si>
  <si>
    <t>A várost a 40-es úton hagyjátok el, melyről JOBBRA kell letérni Golden felé.</t>
  </si>
  <si>
    <t>A városkából a 6-os út indul be a kanyonba.</t>
  </si>
  <si>
    <t>BALRA megy tovább a 6-os!!!</t>
  </si>
  <si>
    <t>Közvetlenül a 40-es út (pálya) csomópontja előtt BALRA van egy leágazás (híd), mely éles jobbkanyarral indít és átmegy a pálya alatt. Az "ösvény" a folyó jobb partján vezet végig az autópálya ellentétes oldalán.</t>
  </si>
  <si>
    <t>A falu túlsó felén sajna fel kell mennünk a pályára!
De csak egy 8,5 km-es szakasz erejéig. A második nagyobb csomóponttól vezet normál út a pálya jobb oldalán.</t>
  </si>
  <si>
    <t>6-os út</t>
  </si>
  <si>
    <t>Normál út a pályától távolabb (6-os)</t>
  </si>
  <si>
    <t>A falu után át a pálya felett, majd tovább a pálya bal oldalán vezető párhuzamos úton.</t>
  </si>
  <si>
    <t>Párhuzamos út váltva halad a pálya jobb ill. bal oldalán.
DE BEQUE falucskánál ismét FEL KELL MENNÜNK a pályára, a normál út zsákutca!!!
A kanyonban végig a pályán (az alagútat völgyben bal oldalról ki lehet kerülni). Különben végig a pályán haladjunk, más lehetőség nincs!</t>
  </si>
  <si>
    <t>Közvetlenül a falu előtt térjünk le jobbra a központ felé. Innen már sok-sok normál út vezet a völgyben Grand Junktion felé.</t>
  </si>
  <si>
    <t>Városból a 6-os úton megyünk ki, mely az autópályával párhuzamosan, annak jobb oldalán halad.</t>
  </si>
  <si>
    <t>Később az 50-es számot viseli (Old US Hwy 6), s eltávolodik a pályától északi irányba, majd vissza a pálya mellé. Egy darabig él a párhuzamos út, majd fel kell mennünk a pályára (12 km-es nagyjából egyenes szakaszra. Következő csomóponton lejövünk és délre eltávolodunk a pályától Cisco felé (régi 6-oson), erről ágazik majd le a 128-as.</t>
  </si>
  <si>
    <t>191-es út visz be a parkba.</t>
  </si>
  <si>
    <t>Innentől nem kell itiner :-) 191-es út.</t>
  </si>
  <si>
    <t>163-mas út</t>
  </si>
  <si>
    <t>160-as út</t>
  </si>
  <si>
    <t>89-es út</t>
  </si>
  <si>
    <t>64-es út</t>
  </si>
  <si>
    <t>64-es (vissza)</t>
  </si>
  <si>
    <t>Figyelni a leágazásnál! (Kis fatábla) -kedzdődik a VADnyugat!</t>
  </si>
  <si>
    <t>Újra lesz aszfalt :-) - egyenesen</t>
  </si>
  <si>
    <t>89-es délnek</t>
  </si>
  <si>
    <t>9-es út</t>
  </si>
  <si>
    <t>17-es út (balra)</t>
  </si>
  <si>
    <t>9-es út (egyenesen továb)</t>
  </si>
  <si>
    <t>(Pálya bal oldalán van normál út (212. sz))</t>
  </si>
  <si>
    <t>A város utánj fel kell mennünk az autópályára. Át a hídon, majd az következő csomópont utántól vezet normál út a pálya jobb oldalán.</t>
  </si>
  <si>
    <t>A Sun River-i leágazásig van csupán normál út, innen ismét pályázunk! Ez már hosszabb szakasz lesz. A hídaknál vigyázni, mert megszűnik a leálló! Alagút szerencsére nem lesz, viszont a Virgin River Canyonon át vezet az út, jókora kanyarokkal.</t>
  </si>
  <si>
    <t>Itt tudunk lejönni a pályáról 42 km után! Lehajtó után át a pálya felett, annak bal oldalán vezet tovább normál út! (Country 91)</t>
  </si>
  <si>
    <t>A város túlsó felén le kell térnünk BALRA a 170-es útra, mely a folyó túlsó oldalán halad (Bunkerville-n át). Később visszatér az autópályára. Van a pályától délre egy kanyargó régi út is, de elhanyagoltnak tűnik, s a hidak is meg vannak bontva rajta, inkább pálya!</t>
  </si>
  <si>
    <t>35 km pálya után végre újra lejöhetünk! (Chevron kútnál), de csak pihenni, ugyanis továbbra is a pályán kell haladnunk! Más út nincs! 31 km múlva lesz egy nagy áramelosztó telep az út jobb oldalán, ide vezet át egy földút, mely átmegy a párhuzamos vasútvonal alatt. Ez rácsatlakozik az áramelosztóhoz vezető műútra melyen haladhatunk tovább a pályával párhuzamosan.</t>
  </si>
  <si>
    <t>604-es út, innen már bevisz a város szívábe.</t>
  </si>
  <si>
    <t>A belvárost déli irányba hagyjuk el a reptér mellett, majd a 160-as úton JOBBRA fordulunk (nyugatra)</t>
  </si>
  <si>
    <t>Tovább a 160-ason, mely osztott pályás lesz, de ettől még nem autópálya, csak a feeling az! Ráadásul lesz egy félelmetesen hosszú egyenes szakasz!</t>
  </si>
  <si>
    <t>Itt fordulunk BALRA!</t>
  </si>
  <si>
    <t>A város után BALRA a 190-esen. Vigyázat!!! Nem a 372-esen, hanem 7 km-rel később!</t>
  </si>
  <si>
    <t>Ha itt nem döglünk meg, akkor sehol :-)</t>
  </si>
  <si>
    <t>136-os út (egyenesen tovább)</t>
  </si>
  <si>
    <t>JOBBRA! 395-ös (autópálya-szerű)</t>
  </si>
  <si>
    <t>BALRA (továbbra is 395-ös)</t>
  </si>
  <si>
    <t>Letérünk jobbra a főútrol a Visitor center felé. Megnézzük a tavat, majd elindulunk visszafelé a 395-ön, s az első leágazásnál JOBBRA! 120-as út!</t>
  </si>
  <si>
    <t>120-as út</t>
  </si>
  <si>
    <t>Völgyben vissza, majd a 140-es úton (El Portal road)</t>
  </si>
  <si>
    <t>Továbbra is a 140-esen!</t>
  </si>
  <si>
    <t>Leértünk a síkságra! Innen megint lesz egy csomó út! Merced-ig még maradunk a 140-esen.!</t>
  </si>
  <si>
    <t>Délnek hagyjuk el a várost az 59-esen, majd JOBBRA térünk le róla (W Dickerson Ferry Road). Következő lehetőségnél pedig BALRA (S Gurr Road). T kereszteződésnél ismét JOBBRA nyílegyenesen..</t>
  </si>
  <si>
    <t>Át a folyón, majd éles 90 fokos kanyarok balra, jobbra, majd ismét balra (Turner Island Road). Eztán JOBBRA a Herry Miller Roadon, ha nem akarunk  a 33-mason főutazni. Ez beletorkollik a 165-ösbe, mely bevisz Los Banosba.</t>
  </si>
  <si>
    <t>A várost nyugatra hagyjuk el a 33-mas főúton.</t>
  </si>
  <si>
    <t>A tavat északról kerüljük (152-es út)</t>
  </si>
  <si>
    <t>Központban JOBBRA (156-os út).</t>
  </si>
  <si>
    <t>A főutat jobbra hagyjuk el a központba tekerjünk be, innen lesz normál út északnak (129-es San Juan Hwy)</t>
  </si>
  <si>
    <t>A Main Streeten jobbra  a központ felé, majd 450 m múlva balra, irány a BEACH!!!</t>
  </si>
  <si>
    <t>San Andreas Street vezet a part környékén kanyarogva az autópálya és az óceán között. Végig próbáljunk ebben a sávban maradni.</t>
  </si>
  <si>
    <t>Innen felmegyünk a híres 1-es útra, mely közvetlenül az óceán partján halad.</t>
  </si>
  <si>
    <t>tó</t>
  </si>
  <si>
    <t>(469-ig emelkedik)</t>
  </si>
  <si>
    <t>(368-ig emelkedik)</t>
  </si>
  <si>
    <t>Szintemelkedés: 2406 m</t>
  </si>
  <si>
    <t>(234 m-ig emelkedik)</t>
  </si>
  <si>
    <t>Szintemelkedés: 330 m</t>
  </si>
  <si>
    <t>Michigan-tó</t>
  </si>
  <si>
    <t>(324 m-ig emelkedik)</t>
  </si>
  <si>
    <t>Iowa állam</t>
  </si>
  <si>
    <t>Időzóna váltás: -1 óra!</t>
  </si>
  <si>
    <t>Szintemelkedés: 1781 m</t>
  </si>
  <si>
    <t>Lawson</t>
  </si>
  <si>
    <t>Georgetown</t>
  </si>
  <si>
    <t>Silver Plume</t>
  </si>
  <si>
    <t>Eisenhover Tunnel bej.</t>
  </si>
  <si>
    <t>Loveland hágó</t>
  </si>
  <si>
    <t>Keystone</t>
  </si>
  <si>
    <t>Dillon kilátó</t>
  </si>
  <si>
    <t>Frisco</t>
  </si>
  <si>
    <t>Copper Mountain</t>
  </si>
  <si>
    <t>91-es út</t>
  </si>
  <si>
    <t>Fremont hágó</t>
  </si>
  <si>
    <t>Leadville</t>
  </si>
  <si>
    <t>82-es út leágazás.</t>
  </si>
  <si>
    <t>Twin lakes</t>
  </si>
  <si>
    <t>Echo creek</t>
  </si>
  <si>
    <t>Independence hágó</t>
  </si>
  <si>
    <t>Tagerts lake</t>
  </si>
  <si>
    <t>Aspen</t>
  </si>
  <si>
    <t>Woody Creek</t>
  </si>
  <si>
    <t>Carbondale</t>
  </si>
  <si>
    <t>Glenwood Sp. Airp.</t>
  </si>
  <si>
    <t>526 km/5 nap</t>
  </si>
  <si>
    <t>+ 1 szabadon felhasználható pihenőnap a hegyekben</t>
  </si>
  <si>
    <t>A pályával párhuzamos úton tovább, mely a város után átmegy a pálya túlolalára, majd Dumontnál visszatér, ezután ismét átmegy.</t>
  </si>
  <si>
    <t>Figyeljünk, hogy a Falu után az autópálya bal oldalán maradjunk a 306-os úton, ne menjünk át a 40-es felé.</t>
  </si>
  <si>
    <t>A vasút meredek hídjánál az út nagy S-kanyarral visszatér az autópálya mellé. Innen indul a Clear Creek Country Greenway trail a pálya bal oldalán (mi menetirányunk szerint). Ezen menjünk!</t>
  </si>
  <si>
    <t>A vasút végállomása után térjünk át a pálya alatt, majd rögtön jobbra indul mellékút, mely a pályával együtt kanyarog tovább, majd ez a lehetőség megszűnik és a Bakerville-Loveland aszfaltozott úton haladhatunk tovább a pálya bal oldalán!</t>
  </si>
  <si>
    <t>A belvárosban térjünk le jobbra a főútról (N Mill Street), majd a második lehetőséggel még a folyó előtt balra (Puppy Smith street). Ennek az útnak a folytatása a Rio Grande trail, melyen a következő útszakszt abszolváljuk.</t>
  </si>
  <si>
    <t>Szintemelkedés: 3786 m</t>
  </si>
  <si>
    <t>Mount Elbert</t>
  </si>
  <si>
    <t>PIHENŐ- HEGYMÁSZÓNAP</t>
  </si>
  <si>
    <t>Delicate Arch</t>
  </si>
  <si>
    <t>740 km/7 nap</t>
  </si>
  <si>
    <t>Kane Springs Picnic A</t>
  </si>
  <si>
    <t>(1686-ig emelkedik)</t>
  </si>
  <si>
    <t>1573 m-ig emelkedik</t>
  </si>
  <si>
    <t>1586-ig lejt</t>
  </si>
  <si>
    <t>2282 m-ig emelkedik</t>
  </si>
  <si>
    <t>4100 m szint a szakaszon</t>
  </si>
  <si>
    <t>Utah nemzeti parkjai</t>
  </si>
  <si>
    <t>(1860-ig emelkedik)</t>
  </si>
  <si>
    <t>(1808-ig emelkedik)</t>
  </si>
  <si>
    <t>(1950 m-ig emelkedik)</t>
  </si>
  <si>
    <t>Cannonville</t>
  </si>
  <si>
    <t>(1865-ig emelkedik)</t>
  </si>
  <si>
    <t>(641-ig emelkedik)</t>
  </si>
  <si>
    <t>(769-ig emelkedik)</t>
  </si>
  <si>
    <t>(883-ig emelkedik)</t>
  </si>
  <si>
    <t>(924-ig emelkedik)</t>
  </si>
  <si>
    <t>Cow Creek leágazás</t>
  </si>
  <si>
    <t>(46-ig emelkedik)</t>
  </si>
  <si>
    <t>(-26-ig lejt)</t>
  </si>
  <si>
    <t>(470 m-ig süllyed)</t>
  </si>
  <si>
    <t>Szintemelkedés: 3486 m</t>
  </si>
  <si>
    <t>Szintemelkedés: 463 m</t>
  </si>
  <si>
    <t>Mt. Whitney</t>
  </si>
  <si>
    <t>(2452-ig emelkedik)</t>
  </si>
  <si>
    <t>Szintemelkedés: 6768 m</t>
  </si>
  <si>
    <t>(907 m-ig emelkedik)</t>
  </si>
  <si>
    <t>735-ig emelkedik</t>
  </si>
  <si>
    <t>Szintemelkedés: 1638 m</t>
  </si>
  <si>
    <t>Városnézés New Yorkban (1-2. nap)</t>
  </si>
  <si>
    <t>0-2. nap</t>
  </si>
  <si>
    <t>Grand Junction</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</si>
</sst>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mmm/yyyy"/>
    <numFmt numFmtId="165" formatCode="0.0"/>
    <numFmt numFmtId="166" formatCode="0&quot; m&quot;"/>
    <numFmt numFmtId="167" formatCode="[$-40E]yyyy\.\ mmmm\ d\."/>
    <numFmt numFmtId="168" formatCode="mmm/dd"/>
  </numFmts>
  <fonts count="44">
    <font>
      <sz val="10"/>
      <name val="Arial"/>
      <family val="0"/>
    </font>
    <font>
      <sz val="8"/>
      <name val="Arial"/>
      <family val="0"/>
    </font>
    <font>
      <sz val="10"/>
      <color indexed="10"/>
      <name val="Arial"/>
      <family val="0"/>
    </font>
    <font>
      <sz val="14"/>
      <name val="Arial"/>
      <family val="0"/>
    </font>
    <font>
      <b/>
      <sz val="10"/>
      <name val="Arial"/>
      <family val="2"/>
    </font>
    <font>
      <b/>
      <sz val="14"/>
      <name val="Trebuchet MS"/>
      <family val="2"/>
    </font>
    <font>
      <sz val="10"/>
      <name val="Trebuchet MS"/>
      <family val="2"/>
    </font>
    <font>
      <b/>
      <sz val="26"/>
      <name val="Trebuchet MS"/>
      <family val="2"/>
    </font>
    <font>
      <sz val="12"/>
      <name val="Trebuchet MS"/>
      <family val="2"/>
    </font>
    <font>
      <sz val="11"/>
      <name val="Trebuchet MS"/>
      <family val="2"/>
    </font>
    <font>
      <b/>
      <sz val="16"/>
      <name val="Trebuchet MS"/>
      <family val="2"/>
    </font>
    <font>
      <b/>
      <sz val="10"/>
      <name val="Trebuchet MS"/>
      <family val="2"/>
    </font>
    <font>
      <sz val="16"/>
      <name val="Trebuchet MS"/>
      <family val="2"/>
    </font>
    <font>
      <i/>
      <sz val="10"/>
      <name val="Trebuchet MS"/>
      <family val="2"/>
    </font>
    <font>
      <b/>
      <i/>
      <u val="single"/>
      <sz val="12"/>
      <name val="Trebuchet MS"/>
      <family val="2"/>
    </font>
    <font>
      <b/>
      <sz val="12"/>
      <name val="Trebuchet MS"/>
      <family val="2"/>
    </font>
    <font>
      <b/>
      <i/>
      <sz val="12"/>
      <name val="Trebuchet MS"/>
      <family val="2"/>
    </font>
    <font>
      <sz val="12"/>
      <name val="Arial"/>
      <family val="0"/>
    </font>
    <font>
      <sz val="14"/>
      <name val="Trebuchet MS"/>
      <family val="2"/>
    </font>
    <font>
      <u val="single"/>
      <sz val="12"/>
      <name val="Trebuchet MS"/>
      <family val="2"/>
    </font>
    <font>
      <b/>
      <u val="single"/>
      <sz val="12"/>
      <name val="Trebuchet MS"/>
      <family val="2"/>
    </font>
    <font>
      <i/>
      <sz val="12"/>
      <name val="Trebuchet MS"/>
      <family val="2"/>
    </font>
    <font>
      <sz val="11"/>
      <name val="Times New Roman"/>
      <family val="1"/>
    </font>
    <font>
      <b/>
      <sz val="11"/>
      <name val="Times New Roman"/>
      <family val="1"/>
    </font>
    <font>
      <sz val="16"/>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i/>
      <sz val="10"/>
      <name val="Trebuchet MS"/>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style="thin"/>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style="medium"/>
      <right style="thin"/>
      <top>
        <color indexed="63"/>
      </top>
      <bottom style="mediu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color indexed="63"/>
      </bottom>
    </border>
    <border>
      <left style="thin"/>
      <right style="thin"/>
      <top style="medium"/>
      <bottom>
        <color indexed="63"/>
      </bottom>
    </border>
    <border>
      <left>
        <color indexed="63"/>
      </left>
      <right>
        <color indexed="63"/>
      </right>
      <top style="thin"/>
      <bottom style="thin"/>
    </border>
    <border>
      <left style="thin"/>
      <right>
        <color indexed="63"/>
      </right>
      <top>
        <color indexed="63"/>
      </top>
      <bottom>
        <color indexed="63"/>
      </bottom>
    </border>
    <border>
      <left style="medium"/>
      <right style="thin"/>
      <top style="thin"/>
      <bottom>
        <color indexed="63"/>
      </bottom>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7"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0" fillId="17" borderId="7" applyNumberFormat="0" applyFont="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36" fillId="4" borderId="0" applyNumberFormat="0" applyBorder="0" applyAlignment="0" applyProtection="0"/>
    <xf numFmtId="0" fontId="37" fillId="2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 borderId="0" applyNumberFormat="0" applyBorder="0" applyAlignment="0" applyProtection="0"/>
    <xf numFmtId="0" fontId="41" fillId="23" borderId="0" applyNumberFormat="0" applyBorder="0" applyAlignment="0" applyProtection="0"/>
    <xf numFmtId="0" fontId="42" fillId="22" borderId="1" applyNumberFormat="0" applyAlignment="0" applyProtection="0"/>
    <xf numFmtId="9" fontId="0" fillId="0" borderId="0" applyFont="0" applyFill="0" applyBorder="0" applyAlignment="0" applyProtection="0"/>
  </cellStyleXfs>
  <cellXfs count="240">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xf>
    <xf numFmtId="0" fontId="13" fillId="22" borderId="12" xfId="0" applyFont="1" applyFill="1" applyBorder="1" applyAlignment="1">
      <alignment horizontal="center"/>
    </xf>
    <xf numFmtId="0" fontId="6" fillId="0" borderId="0" xfId="0" applyFont="1" applyAlignment="1">
      <alignment/>
    </xf>
    <xf numFmtId="0" fontId="8" fillId="0" borderId="0" xfId="0" applyFont="1" applyAlignment="1">
      <alignment/>
    </xf>
    <xf numFmtId="165" fontId="8" fillId="0" borderId="0" xfId="0" applyNumberFormat="1" applyFont="1" applyAlignment="1">
      <alignment/>
    </xf>
    <xf numFmtId="0" fontId="9" fillId="0" borderId="0" xfId="0" applyFont="1" applyAlignment="1">
      <alignment horizontal="center"/>
    </xf>
    <xf numFmtId="0" fontId="6" fillId="0" borderId="0" xfId="0" applyFont="1" applyAlignment="1">
      <alignment horizontal="justify"/>
    </xf>
    <xf numFmtId="165" fontId="11" fillId="0" borderId="13" xfId="0" applyNumberFormat="1" applyFont="1" applyBorder="1" applyAlignment="1">
      <alignment horizontal="center" vertical="center"/>
    </xf>
    <xf numFmtId="165" fontId="11" fillId="0" borderId="14" xfId="0" applyNumberFormat="1" applyFont="1" applyBorder="1" applyAlignment="1">
      <alignment horizontal="center" wrapText="1"/>
    </xf>
    <xf numFmtId="165" fontId="11" fillId="0" borderId="13" xfId="0" applyNumberFormat="1" applyFont="1" applyBorder="1" applyAlignment="1">
      <alignment horizontal="center" vertical="center" wrapText="1"/>
    </xf>
    <xf numFmtId="0" fontId="8" fillId="22" borderId="15" xfId="0" applyFont="1" applyFill="1" applyBorder="1" applyAlignment="1">
      <alignment/>
    </xf>
    <xf numFmtId="0" fontId="8" fillId="22" borderId="16" xfId="0" applyFont="1" applyFill="1" applyBorder="1" applyAlignment="1">
      <alignment/>
    </xf>
    <xf numFmtId="1" fontId="8" fillId="22" borderId="16" xfId="0" applyNumberFormat="1" applyFont="1" applyFill="1" applyBorder="1" applyAlignment="1">
      <alignment/>
    </xf>
    <xf numFmtId="1" fontId="8" fillId="22" borderId="16" xfId="0" applyNumberFormat="1" applyFont="1" applyFill="1" applyBorder="1" applyAlignment="1">
      <alignment horizontal="center"/>
    </xf>
    <xf numFmtId="0" fontId="14" fillId="9" borderId="15" xfId="0" applyFont="1" applyFill="1" applyBorder="1" applyAlignment="1">
      <alignment horizontal="left"/>
    </xf>
    <xf numFmtId="0" fontId="13" fillId="9" borderId="16" xfId="0" applyFont="1" applyFill="1" applyBorder="1" applyAlignment="1">
      <alignment horizontal="left"/>
    </xf>
    <xf numFmtId="1" fontId="15" fillId="9" borderId="16" xfId="0" applyNumberFormat="1" applyFont="1" applyFill="1" applyBorder="1" applyAlignment="1">
      <alignment horizontal="center" vertical="center"/>
    </xf>
    <xf numFmtId="1" fontId="15" fillId="9" borderId="16" xfId="0" applyNumberFormat="1" applyFont="1" applyFill="1" applyBorder="1" applyAlignment="1">
      <alignment horizontal="justify"/>
    </xf>
    <xf numFmtId="0" fontId="16" fillId="9" borderId="12" xfId="0" applyFont="1" applyFill="1" applyBorder="1" applyAlignment="1">
      <alignment horizontal="right"/>
    </xf>
    <xf numFmtId="0" fontId="8" fillId="0" borderId="17" xfId="0" applyFont="1" applyBorder="1" applyAlignment="1">
      <alignment horizontal="left"/>
    </xf>
    <xf numFmtId="1" fontId="8" fillId="0" borderId="18" xfId="0" applyNumberFormat="1" applyFont="1" applyBorder="1" applyAlignment="1">
      <alignment horizontal="center"/>
    </xf>
    <xf numFmtId="0" fontId="13" fillId="0" borderId="19" xfId="0" applyFont="1" applyBorder="1" applyAlignment="1">
      <alignment horizontal="left"/>
    </xf>
    <xf numFmtId="0" fontId="8" fillId="0" borderId="18" xfId="0" applyNumberFormat="1" applyFont="1" applyBorder="1" applyAlignment="1">
      <alignment/>
    </xf>
    <xf numFmtId="0" fontId="17" fillId="0" borderId="17" xfId="0" applyFont="1" applyBorder="1" applyAlignment="1">
      <alignment horizontal="left"/>
    </xf>
    <xf numFmtId="0" fontId="13" fillId="0" borderId="19" xfId="0" applyFont="1" applyBorder="1" applyAlignment="1">
      <alignment horizontal="center"/>
    </xf>
    <xf numFmtId="0" fontId="16" fillId="0" borderId="20" xfId="0" applyFont="1" applyBorder="1" applyAlignment="1">
      <alignment horizontal="left"/>
    </xf>
    <xf numFmtId="0" fontId="15" fillId="0" borderId="21" xfId="0" applyFont="1" applyBorder="1" applyAlignment="1">
      <alignment/>
    </xf>
    <xf numFmtId="1" fontId="6" fillId="0" borderId="22" xfId="0" applyNumberFormat="1" applyFont="1" applyBorder="1" applyAlignment="1">
      <alignment/>
    </xf>
    <xf numFmtId="1" fontId="18" fillId="0" borderId="10" xfId="0" applyNumberFormat="1" applyFont="1" applyBorder="1" applyAlignment="1">
      <alignment/>
    </xf>
    <xf numFmtId="165" fontId="8" fillId="0" borderId="10" xfId="0" applyNumberFormat="1" applyFont="1" applyBorder="1" applyAlignment="1">
      <alignment/>
    </xf>
    <xf numFmtId="1" fontId="8" fillId="0" borderId="16" xfId="0" applyNumberFormat="1" applyFont="1" applyBorder="1" applyAlignment="1">
      <alignment/>
    </xf>
    <xf numFmtId="1" fontId="18" fillId="0" borderId="12" xfId="0" applyNumberFormat="1" applyFont="1" applyBorder="1" applyAlignment="1">
      <alignment horizontal="center"/>
    </xf>
    <xf numFmtId="0" fontId="16" fillId="0" borderId="0" xfId="0" applyFont="1" applyBorder="1" applyAlignment="1">
      <alignment horizontal="left"/>
    </xf>
    <xf numFmtId="0" fontId="15" fillId="0" borderId="0" xfId="0" applyFont="1" applyBorder="1" applyAlignment="1">
      <alignment/>
    </xf>
    <xf numFmtId="1" fontId="6" fillId="0" borderId="0" xfId="0" applyNumberFormat="1" applyFont="1" applyBorder="1" applyAlignment="1">
      <alignment/>
    </xf>
    <xf numFmtId="1" fontId="18" fillId="0" borderId="0" xfId="0" applyNumberFormat="1" applyFont="1" applyBorder="1" applyAlignment="1">
      <alignment/>
    </xf>
    <xf numFmtId="165" fontId="8" fillId="0" borderId="0" xfId="0" applyNumberFormat="1" applyFont="1" applyBorder="1" applyAlignment="1">
      <alignment/>
    </xf>
    <xf numFmtId="1" fontId="8" fillId="0" borderId="0" xfId="0" applyNumberFormat="1" applyFont="1" applyBorder="1" applyAlignment="1">
      <alignment/>
    </xf>
    <xf numFmtId="1" fontId="18" fillId="0" borderId="0" xfId="0" applyNumberFormat="1" applyFont="1" applyBorder="1" applyAlignment="1">
      <alignment horizontal="center"/>
    </xf>
    <xf numFmtId="165" fontId="8" fillId="0" borderId="0" xfId="0" applyNumberFormat="1" applyFont="1" applyAlignment="1">
      <alignment horizontal="right"/>
    </xf>
    <xf numFmtId="166" fontId="9" fillId="0" borderId="0" xfId="0" applyNumberFormat="1" applyFont="1" applyAlignment="1">
      <alignment horizontal="center"/>
    </xf>
    <xf numFmtId="165" fontId="5" fillId="0" borderId="23" xfId="0" applyNumberFormat="1" applyFont="1" applyBorder="1" applyAlignment="1">
      <alignment horizontal="center" vertical="center"/>
    </xf>
    <xf numFmtId="0" fontId="8" fillId="0" borderId="18" xfId="0" applyNumberFormat="1" applyFont="1" applyBorder="1" applyAlignment="1">
      <alignment horizontal="right"/>
    </xf>
    <xf numFmtId="0" fontId="19" fillId="0" borderId="17" xfId="0" applyFont="1" applyBorder="1" applyAlignment="1">
      <alignment horizontal="left"/>
    </xf>
    <xf numFmtId="0" fontId="6" fillId="0" borderId="0" xfId="0" applyFont="1" applyAlignment="1">
      <alignment vertical="justify" wrapText="1"/>
    </xf>
    <xf numFmtId="0" fontId="0" fillId="0" borderId="0" xfId="0" applyAlignment="1">
      <alignment horizontal="center"/>
    </xf>
    <xf numFmtId="0" fontId="15" fillId="0" borderId="17" xfId="0" applyFont="1" applyBorder="1" applyAlignment="1">
      <alignment horizontal="left"/>
    </xf>
    <xf numFmtId="0" fontId="20" fillId="0" borderId="17" xfId="0" applyFont="1" applyBorder="1" applyAlignment="1">
      <alignment horizontal="left"/>
    </xf>
    <xf numFmtId="0" fontId="0" fillId="0" borderId="24" xfId="0" applyFill="1" applyBorder="1" applyAlignment="1">
      <alignment vertical="center" textRotation="255"/>
    </xf>
    <xf numFmtId="0" fontId="8" fillId="0" borderId="0" xfId="0" applyNumberFormat="1" applyFont="1" applyBorder="1" applyAlignment="1">
      <alignment/>
    </xf>
    <xf numFmtId="1" fontId="8" fillId="0" borderId="0" xfId="0" applyNumberFormat="1" applyFont="1" applyBorder="1" applyAlignment="1">
      <alignment horizontal="center"/>
    </xf>
    <xf numFmtId="0" fontId="13" fillId="0" borderId="0" xfId="0" applyFont="1" applyBorder="1" applyAlignment="1">
      <alignment horizontal="center"/>
    </xf>
    <xf numFmtId="0" fontId="21" fillId="0" borderId="17" xfId="0" applyFont="1" applyBorder="1" applyAlignment="1">
      <alignment horizontal="left"/>
    </xf>
    <xf numFmtId="0" fontId="0" fillId="0" borderId="0" xfId="0" applyAlignment="1">
      <alignment horizontal="left"/>
    </xf>
    <xf numFmtId="0" fontId="16" fillId="0" borderId="17" xfId="0" applyFont="1" applyBorder="1" applyAlignment="1">
      <alignment horizontal="left"/>
    </xf>
    <xf numFmtId="0" fontId="0" fillId="3" borderId="25" xfId="0" applyFont="1" applyFill="1" applyBorder="1" applyAlignment="1">
      <alignment horizontal="right"/>
    </xf>
    <xf numFmtId="14" fontId="0" fillId="3" borderId="26" xfId="0" applyNumberFormat="1" applyFont="1" applyFill="1" applyBorder="1" applyAlignment="1">
      <alignment horizontal="center"/>
    </xf>
    <xf numFmtId="14" fontId="2" fillId="3" borderId="26" xfId="0" applyNumberFormat="1" applyFont="1" applyFill="1" applyBorder="1" applyAlignment="1">
      <alignment horizontal="center"/>
    </xf>
    <xf numFmtId="0" fontId="0" fillId="3" borderId="27" xfId="0" applyFill="1" applyBorder="1" applyAlignment="1">
      <alignment/>
    </xf>
    <xf numFmtId="0" fontId="0" fillId="3" borderId="28" xfId="0" applyFill="1" applyBorder="1" applyAlignment="1">
      <alignment/>
    </xf>
    <xf numFmtId="0" fontId="0" fillId="3" borderId="29" xfId="0" applyFill="1" applyBorder="1" applyAlignment="1">
      <alignment/>
    </xf>
    <xf numFmtId="14" fontId="0" fillId="3" borderId="27" xfId="0" applyNumberFormat="1" applyFill="1" applyBorder="1" applyAlignment="1">
      <alignment/>
    </xf>
    <xf numFmtId="14" fontId="2" fillId="3" borderId="27" xfId="0" applyNumberFormat="1" applyFont="1" applyFill="1" applyBorder="1" applyAlignment="1">
      <alignment horizontal="center"/>
    </xf>
    <xf numFmtId="14" fontId="0" fillId="3" borderId="27" xfId="0" applyNumberFormat="1" applyFill="1" applyBorder="1" applyAlignment="1">
      <alignment horizontal="center"/>
    </xf>
    <xf numFmtId="0" fontId="0" fillId="7" borderId="29" xfId="0" applyFill="1" applyBorder="1" applyAlignment="1">
      <alignment/>
    </xf>
    <xf numFmtId="14" fontId="0" fillId="7" borderId="27" xfId="0" applyNumberFormat="1" applyFill="1" applyBorder="1" applyAlignment="1">
      <alignment/>
    </xf>
    <xf numFmtId="14" fontId="0" fillId="7" borderId="27" xfId="0" applyNumberFormat="1" applyFill="1" applyBorder="1" applyAlignment="1">
      <alignment horizontal="center"/>
    </xf>
    <xf numFmtId="0" fontId="0" fillId="7" borderId="27" xfId="0" applyFill="1" applyBorder="1" applyAlignment="1">
      <alignment/>
    </xf>
    <xf numFmtId="0" fontId="0" fillId="7" borderId="28" xfId="0" applyFill="1" applyBorder="1" applyAlignment="1">
      <alignment/>
    </xf>
    <xf numFmtId="14" fontId="2" fillId="7" borderId="27" xfId="0" applyNumberFormat="1" applyFont="1" applyFill="1" applyBorder="1" applyAlignment="1">
      <alignment horizontal="center"/>
    </xf>
    <xf numFmtId="0" fontId="0" fillId="23" borderId="29" xfId="0" applyFill="1" applyBorder="1" applyAlignment="1">
      <alignment/>
    </xf>
    <xf numFmtId="14" fontId="0" fillId="23" borderId="27" xfId="0" applyNumberFormat="1" applyFill="1" applyBorder="1" applyAlignment="1">
      <alignment/>
    </xf>
    <xf numFmtId="14" fontId="0" fillId="23" borderId="27" xfId="0" applyNumberFormat="1" applyFill="1" applyBorder="1" applyAlignment="1">
      <alignment horizontal="center"/>
    </xf>
    <xf numFmtId="0" fontId="0" fillId="23" borderId="27" xfId="0" applyFill="1" applyBorder="1" applyAlignment="1">
      <alignment/>
    </xf>
    <xf numFmtId="0" fontId="0" fillId="23" borderId="28" xfId="0" applyFill="1" applyBorder="1" applyAlignment="1">
      <alignment/>
    </xf>
    <xf numFmtId="0" fontId="0" fillId="4" borderId="29" xfId="0" applyFill="1" applyBorder="1" applyAlignment="1">
      <alignment/>
    </xf>
    <xf numFmtId="14" fontId="0" fillId="4" borderId="27" xfId="0" applyNumberFormat="1" applyFill="1" applyBorder="1" applyAlignment="1">
      <alignment/>
    </xf>
    <xf numFmtId="14" fontId="0" fillId="4" borderId="27" xfId="0" applyNumberFormat="1" applyFill="1" applyBorder="1" applyAlignment="1">
      <alignment horizontal="center"/>
    </xf>
    <xf numFmtId="0" fontId="0" fillId="4" borderId="27" xfId="0" applyFill="1" applyBorder="1" applyAlignment="1">
      <alignment horizontal="center" vertical="center" wrapText="1"/>
    </xf>
    <xf numFmtId="0" fontId="0" fillId="4" borderId="27" xfId="0" applyFill="1" applyBorder="1" applyAlignment="1">
      <alignment horizontal="center" vertical="center"/>
    </xf>
    <xf numFmtId="0" fontId="0" fillId="4" borderId="27" xfId="0" applyFill="1" applyBorder="1" applyAlignment="1">
      <alignment/>
    </xf>
    <xf numFmtId="0" fontId="0" fillId="4" borderId="28" xfId="0" applyFill="1" applyBorder="1" applyAlignment="1">
      <alignment/>
    </xf>
    <xf numFmtId="14" fontId="2" fillId="4" borderId="27" xfId="0" applyNumberFormat="1" applyFont="1" applyFill="1" applyBorder="1" applyAlignment="1">
      <alignment horizontal="center"/>
    </xf>
    <xf numFmtId="0" fontId="0" fillId="8" borderId="29" xfId="0" applyFill="1" applyBorder="1" applyAlignment="1">
      <alignment/>
    </xf>
    <xf numFmtId="14" fontId="0" fillId="8" borderId="27" xfId="0" applyNumberFormat="1" applyFill="1" applyBorder="1" applyAlignment="1">
      <alignment/>
    </xf>
    <xf numFmtId="14" fontId="0" fillId="8" borderId="27" xfId="0" applyNumberFormat="1" applyFill="1" applyBorder="1" applyAlignment="1">
      <alignment horizontal="center"/>
    </xf>
    <xf numFmtId="0" fontId="0" fillId="8" borderId="27" xfId="0" applyFill="1" applyBorder="1" applyAlignment="1">
      <alignment/>
    </xf>
    <xf numFmtId="0" fontId="0" fillId="8" borderId="28" xfId="0" applyFill="1" applyBorder="1" applyAlignment="1">
      <alignment/>
    </xf>
    <xf numFmtId="14" fontId="2" fillId="8" borderId="27" xfId="0" applyNumberFormat="1" applyFont="1" applyFill="1" applyBorder="1" applyAlignment="1">
      <alignment horizontal="center"/>
    </xf>
    <xf numFmtId="0" fontId="0" fillId="8" borderId="27" xfId="0" applyFont="1" applyFill="1" applyBorder="1" applyAlignment="1">
      <alignment/>
    </xf>
    <xf numFmtId="0" fontId="0" fillId="5" borderId="29" xfId="0" applyFill="1" applyBorder="1" applyAlignment="1">
      <alignment/>
    </xf>
    <xf numFmtId="14" fontId="0" fillId="5" borderId="27" xfId="0" applyNumberFormat="1" applyFill="1" applyBorder="1" applyAlignment="1">
      <alignment/>
    </xf>
    <xf numFmtId="14" fontId="2" fillId="5" borderId="27" xfId="0" applyNumberFormat="1" applyFont="1" applyFill="1" applyBorder="1" applyAlignment="1">
      <alignment horizontal="center"/>
    </xf>
    <xf numFmtId="0" fontId="0" fillId="5" borderId="27" xfId="0" applyFill="1" applyBorder="1" applyAlignment="1">
      <alignment/>
    </xf>
    <xf numFmtId="0" fontId="0" fillId="5" borderId="28" xfId="0" applyFill="1" applyBorder="1" applyAlignment="1">
      <alignment/>
    </xf>
    <xf numFmtId="14" fontId="0" fillId="5" borderId="27" xfId="0" applyNumberFormat="1" applyFill="1" applyBorder="1" applyAlignment="1">
      <alignment horizontal="center"/>
    </xf>
    <xf numFmtId="0" fontId="0" fillId="22" borderId="29" xfId="0" applyFill="1" applyBorder="1" applyAlignment="1">
      <alignment/>
    </xf>
    <xf numFmtId="14" fontId="0" fillId="22" borderId="27" xfId="0" applyNumberFormat="1" applyFill="1" applyBorder="1" applyAlignment="1">
      <alignment/>
    </xf>
    <xf numFmtId="14" fontId="2" fillId="22" borderId="27" xfId="0" applyNumberFormat="1" applyFont="1" applyFill="1" applyBorder="1" applyAlignment="1">
      <alignment horizontal="center"/>
    </xf>
    <xf numFmtId="0" fontId="0" fillId="22" borderId="27" xfId="0" applyFill="1" applyBorder="1" applyAlignment="1">
      <alignment/>
    </xf>
    <xf numFmtId="0" fontId="0" fillId="22" borderId="28" xfId="0" applyFill="1" applyBorder="1" applyAlignment="1">
      <alignment/>
    </xf>
    <xf numFmtId="14" fontId="0" fillId="22" borderId="27" xfId="0" applyNumberFormat="1" applyFill="1" applyBorder="1" applyAlignment="1">
      <alignment horizontal="center"/>
    </xf>
    <xf numFmtId="0" fontId="0" fillId="11" borderId="29" xfId="0" applyFill="1" applyBorder="1" applyAlignment="1">
      <alignment/>
    </xf>
    <xf numFmtId="14" fontId="0" fillId="11" borderId="27" xfId="0" applyNumberFormat="1" applyFill="1" applyBorder="1" applyAlignment="1">
      <alignment/>
    </xf>
    <xf numFmtId="14" fontId="2" fillId="11" borderId="27" xfId="0" applyNumberFormat="1" applyFont="1" applyFill="1" applyBorder="1" applyAlignment="1">
      <alignment horizontal="center"/>
    </xf>
    <xf numFmtId="0" fontId="0" fillId="11" borderId="27" xfId="0" applyFill="1" applyBorder="1" applyAlignment="1">
      <alignment/>
    </xf>
    <xf numFmtId="0" fontId="0" fillId="11" borderId="28" xfId="0" applyFill="1" applyBorder="1" applyAlignment="1">
      <alignment/>
    </xf>
    <xf numFmtId="14" fontId="0" fillId="11" borderId="27" xfId="0" applyNumberFormat="1" applyFill="1" applyBorder="1" applyAlignment="1">
      <alignment horizontal="center"/>
    </xf>
    <xf numFmtId="0" fontId="0" fillId="4" borderId="29" xfId="0" applyFill="1" applyBorder="1" applyAlignment="1">
      <alignment horizontal="right" vertical="center"/>
    </xf>
    <xf numFmtId="14" fontId="0" fillId="4" borderId="27" xfId="0" applyNumberFormat="1" applyFill="1" applyBorder="1" applyAlignment="1">
      <alignment horizontal="center" vertical="center"/>
    </xf>
    <xf numFmtId="14" fontId="2" fillId="4" borderId="27" xfId="0" applyNumberFormat="1" applyFont="1" applyFill="1" applyBorder="1" applyAlignment="1">
      <alignment horizontal="center" vertical="center"/>
    </xf>
    <xf numFmtId="0" fontId="0" fillId="4" borderId="30" xfId="0" applyFill="1" applyBorder="1" applyAlignment="1">
      <alignment horizontal="center" vertical="center" wrapText="1"/>
    </xf>
    <xf numFmtId="0" fontId="0" fillId="4" borderId="31" xfId="0" applyFill="1" applyBorder="1" applyAlignment="1">
      <alignment/>
    </xf>
    <xf numFmtId="14" fontId="0" fillId="4" borderId="32" xfId="0" applyNumberFormat="1" applyFill="1" applyBorder="1" applyAlignment="1">
      <alignment/>
    </xf>
    <xf numFmtId="14" fontId="2" fillId="4" borderId="32" xfId="0" applyNumberFormat="1" applyFont="1" applyFill="1" applyBorder="1" applyAlignment="1">
      <alignment horizontal="center"/>
    </xf>
    <xf numFmtId="0" fontId="0" fillId="4" borderId="32" xfId="0" applyFill="1" applyBorder="1" applyAlignment="1">
      <alignment/>
    </xf>
    <xf numFmtId="0" fontId="0" fillId="4" borderId="33" xfId="0" applyFill="1" applyBorder="1" applyAlignment="1">
      <alignment/>
    </xf>
    <xf numFmtId="0" fontId="22" fillId="0" borderId="0" xfId="0" applyFont="1" applyAlignment="1">
      <alignment/>
    </xf>
    <xf numFmtId="20" fontId="22" fillId="0" borderId="27" xfId="0" applyNumberFormat="1" applyFont="1" applyBorder="1" applyAlignment="1">
      <alignment/>
    </xf>
    <xf numFmtId="0" fontId="22" fillId="0" borderId="27" xfId="0" applyFont="1" applyBorder="1" applyAlignment="1">
      <alignment/>
    </xf>
    <xf numFmtId="0" fontId="22" fillId="0" borderId="28" xfId="0" applyFont="1" applyBorder="1" applyAlignment="1">
      <alignment/>
    </xf>
    <xf numFmtId="20" fontId="22" fillId="0" borderId="32" xfId="0" applyNumberFormat="1" applyFont="1" applyBorder="1" applyAlignment="1">
      <alignment/>
    </xf>
    <xf numFmtId="0" fontId="22" fillId="0" borderId="32" xfId="0" applyFont="1" applyBorder="1" applyAlignment="1">
      <alignment/>
    </xf>
    <xf numFmtId="0" fontId="22" fillId="0" borderId="33" xfId="0" applyFont="1" applyBorder="1" applyAlignment="1">
      <alignment/>
    </xf>
    <xf numFmtId="0" fontId="22" fillId="22" borderId="27" xfId="0" applyFont="1" applyFill="1" applyBorder="1" applyAlignment="1">
      <alignment/>
    </xf>
    <xf numFmtId="0" fontId="22" fillId="22" borderId="32" xfId="0" applyFont="1" applyFill="1" applyBorder="1" applyAlignment="1">
      <alignment/>
    </xf>
    <xf numFmtId="0" fontId="22" fillId="0" borderId="34" xfId="0" applyFont="1" applyBorder="1" applyAlignment="1">
      <alignment/>
    </xf>
    <xf numFmtId="168" fontId="22" fillId="22" borderId="29" xfId="0" applyNumberFormat="1" applyFont="1" applyFill="1" applyBorder="1" applyAlignment="1">
      <alignment/>
    </xf>
    <xf numFmtId="0" fontId="22" fillId="22" borderId="28" xfId="0" applyFont="1" applyFill="1" applyBorder="1" applyAlignment="1">
      <alignment/>
    </xf>
    <xf numFmtId="168" fontId="22" fillId="0" borderId="35" xfId="0" applyNumberFormat="1" applyFont="1" applyBorder="1" applyAlignment="1">
      <alignment/>
    </xf>
    <xf numFmtId="168" fontId="22" fillId="0" borderId="36" xfId="0" applyNumberFormat="1" applyFont="1" applyBorder="1" applyAlignment="1">
      <alignment/>
    </xf>
    <xf numFmtId="168" fontId="22" fillId="0" borderId="29" xfId="0" applyNumberFormat="1" applyFont="1" applyBorder="1" applyAlignment="1">
      <alignment horizontal="left"/>
    </xf>
    <xf numFmtId="0" fontId="22" fillId="22" borderId="33" xfId="0" applyFont="1" applyFill="1" applyBorder="1" applyAlignment="1">
      <alignment/>
    </xf>
    <xf numFmtId="168" fontId="22" fillId="0" borderId="29" xfId="0" applyNumberFormat="1" applyFont="1" applyBorder="1" applyAlignment="1">
      <alignment/>
    </xf>
    <xf numFmtId="168" fontId="22" fillId="0" borderId="31" xfId="0" applyNumberFormat="1" applyFont="1" applyBorder="1" applyAlignment="1">
      <alignment/>
    </xf>
    <xf numFmtId="20" fontId="22" fillId="0" borderId="26" xfId="0" applyNumberFormat="1" applyFont="1" applyBorder="1" applyAlignment="1">
      <alignment/>
    </xf>
    <xf numFmtId="0" fontId="22" fillId="0" borderId="37" xfId="0" applyFont="1" applyBorder="1" applyAlignment="1">
      <alignment/>
    </xf>
    <xf numFmtId="168" fontId="22" fillId="22" borderId="17" xfId="0" applyNumberFormat="1" applyFont="1" applyFill="1" applyBorder="1" applyAlignment="1">
      <alignment vertical="center" textRotation="90"/>
    </xf>
    <xf numFmtId="168" fontId="22" fillId="22" borderId="38" xfId="0" applyNumberFormat="1" applyFont="1" applyFill="1" applyBorder="1" applyAlignment="1">
      <alignment vertical="center" textRotation="90"/>
    </xf>
    <xf numFmtId="0" fontId="22" fillId="22" borderId="26" xfId="0" applyFont="1" applyFill="1" applyBorder="1" applyAlignment="1">
      <alignment/>
    </xf>
    <xf numFmtId="0" fontId="22" fillId="22" borderId="37" xfId="0" applyFont="1" applyFill="1" applyBorder="1" applyAlignment="1">
      <alignment/>
    </xf>
    <xf numFmtId="0" fontId="6" fillId="0" borderId="0" xfId="0" applyFont="1" applyAlignment="1">
      <alignment wrapText="1"/>
    </xf>
    <xf numFmtId="20" fontId="6" fillId="0" borderId="0" xfId="0" applyNumberFormat="1" applyFont="1" applyAlignment="1">
      <alignment/>
    </xf>
    <xf numFmtId="0" fontId="6" fillId="0" borderId="0" xfId="0" applyNumberFormat="1" applyFont="1" applyBorder="1" applyAlignment="1">
      <alignment wrapText="1"/>
    </xf>
    <xf numFmtId="0" fontId="6" fillId="0" borderId="0" xfId="0" applyNumberFormat="1" applyFont="1" applyBorder="1" applyAlignment="1">
      <alignment horizontal="left" wrapText="1"/>
    </xf>
    <xf numFmtId="0" fontId="43" fillId="0" borderId="19" xfId="0" applyFont="1" applyBorder="1" applyAlignment="1">
      <alignment horizontal="center"/>
    </xf>
    <xf numFmtId="1" fontId="43" fillId="0" borderId="19" xfId="0" applyNumberFormat="1" applyFont="1" applyBorder="1" applyAlignment="1">
      <alignment horizontal="center"/>
    </xf>
    <xf numFmtId="2" fontId="0" fillId="0" borderId="0" xfId="0" applyNumberFormat="1" applyAlignment="1">
      <alignment horizontal="center" vertical="center" wrapText="1"/>
    </xf>
    <xf numFmtId="0" fontId="0" fillId="3" borderId="27" xfId="0" applyFill="1" applyBorder="1" applyAlignment="1">
      <alignment horizontal="center" vertical="center" wrapText="1"/>
    </xf>
    <xf numFmtId="2" fontId="0" fillId="11" borderId="39" xfId="0" applyNumberFormat="1" applyFill="1" applyBorder="1" applyAlignment="1">
      <alignment horizontal="center" vertical="center"/>
    </xf>
    <xf numFmtId="2" fontId="0" fillId="11" borderId="26" xfId="0" applyNumberFormat="1" applyFill="1" applyBorder="1" applyAlignment="1">
      <alignment horizontal="center" vertical="center"/>
    </xf>
    <xf numFmtId="0" fontId="8" fillId="0" borderId="40" xfId="0" applyFont="1" applyBorder="1" applyAlignment="1">
      <alignment horizontal="center"/>
    </xf>
    <xf numFmtId="0" fontId="8" fillId="0" borderId="41" xfId="0" applyFont="1" applyBorder="1" applyAlignment="1">
      <alignment horizontal="center"/>
    </xf>
    <xf numFmtId="0" fontId="8" fillId="0" borderId="42" xfId="0" applyFont="1" applyBorder="1" applyAlignment="1">
      <alignment horizontal="center"/>
    </xf>
    <xf numFmtId="166" fontId="8" fillId="0" borderId="0" xfId="0" applyNumberFormat="1" applyFont="1" applyAlignment="1">
      <alignment horizontal="center"/>
    </xf>
    <xf numFmtId="0" fontId="8" fillId="0" borderId="23"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0" fontId="16" fillId="0" borderId="15" xfId="0" applyFont="1" applyBorder="1" applyAlignment="1" quotePrefix="1">
      <alignment horizontal="center"/>
    </xf>
    <xf numFmtId="0" fontId="16" fillId="0" borderId="16" xfId="0" applyFont="1" applyBorder="1" applyAlignment="1" quotePrefix="1">
      <alignment horizontal="center"/>
    </xf>
    <xf numFmtId="0" fontId="16" fillId="0" borderId="12" xfId="0" applyFont="1" applyBorder="1" applyAlignment="1" quotePrefix="1">
      <alignment horizontal="center"/>
    </xf>
    <xf numFmtId="0" fontId="5" fillId="0" borderId="0" xfId="0" applyFont="1" applyAlignment="1">
      <alignment horizontal="center"/>
    </xf>
    <xf numFmtId="0" fontId="7" fillId="0" borderId="0" xfId="0" applyFont="1" applyAlignment="1">
      <alignment horizontal="center"/>
    </xf>
    <xf numFmtId="0" fontId="10" fillId="0" borderId="45" xfId="0" applyFont="1" applyBorder="1" applyAlignment="1">
      <alignment horizontal="center" vertical="center"/>
    </xf>
    <xf numFmtId="0" fontId="10" fillId="0" borderId="38" xfId="0" applyFont="1" applyBorder="1" applyAlignment="1">
      <alignment horizontal="center" vertical="center"/>
    </xf>
    <xf numFmtId="165" fontId="5" fillId="0" borderId="23" xfId="0" applyNumberFormat="1" applyFont="1" applyBorder="1" applyAlignment="1">
      <alignment horizontal="center" vertical="center"/>
    </xf>
    <xf numFmtId="165" fontId="5" fillId="0" borderId="43" xfId="0" applyNumberFormat="1" applyFont="1" applyBorder="1" applyAlignment="1">
      <alignment horizontal="center" vertical="center"/>
    </xf>
    <xf numFmtId="165" fontId="5" fillId="0" borderId="44" xfId="0" applyNumberFormat="1" applyFont="1" applyBorder="1" applyAlignment="1">
      <alignment horizontal="center" vertical="center"/>
    </xf>
    <xf numFmtId="165" fontId="10" fillId="0" borderId="46" xfId="0" applyNumberFormat="1" applyFont="1" applyBorder="1" applyAlignment="1">
      <alignment horizontal="center" vertical="center" wrapText="1"/>
    </xf>
    <xf numFmtId="0" fontId="12" fillId="0" borderId="47" xfId="0" applyFont="1" applyBorder="1" applyAlignment="1">
      <alignment horizontal="center" vertical="center"/>
    </xf>
    <xf numFmtId="2" fontId="0" fillId="11" borderId="48" xfId="0" applyNumberFormat="1" applyFill="1" applyBorder="1" applyAlignment="1">
      <alignment horizontal="center" vertical="center"/>
    </xf>
    <xf numFmtId="0" fontId="0" fillId="4" borderId="32" xfId="0" applyFill="1" applyBorder="1" applyAlignment="1">
      <alignment horizontal="center" vertical="center" wrapText="1"/>
    </xf>
    <xf numFmtId="0" fontId="0" fillId="7" borderId="27" xfId="0" applyFill="1" applyBorder="1" applyAlignment="1">
      <alignment horizontal="center" vertical="center"/>
    </xf>
    <xf numFmtId="0" fontId="0" fillId="23" borderId="27" xfId="0" applyFill="1" applyBorder="1" applyAlignment="1">
      <alignment horizontal="center" vertical="center"/>
    </xf>
    <xf numFmtId="0" fontId="0" fillId="4" borderId="27" xfId="0" applyFill="1" applyBorder="1" applyAlignment="1">
      <alignment horizontal="center" vertical="center" wrapText="1"/>
    </xf>
    <xf numFmtId="0" fontId="0" fillId="4" borderId="27" xfId="0" applyFill="1" applyBorder="1" applyAlignment="1">
      <alignment horizontal="center" vertical="center"/>
    </xf>
    <xf numFmtId="0" fontId="0" fillId="7" borderId="27" xfId="0" applyFill="1" applyBorder="1" applyAlignment="1">
      <alignment horizontal="center" vertical="center" wrapText="1"/>
    </xf>
    <xf numFmtId="0" fontId="0" fillId="3" borderId="24" xfId="0" applyFill="1" applyBorder="1" applyAlignment="1">
      <alignment horizontal="center" vertical="center" textRotation="255"/>
    </xf>
    <xf numFmtId="0" fontId="0" fillId="3" borderId="27" xfId="0" applyFill="1" applyBorder="1" applyAlignment="1">
      <alignment horizontal="center" vertical="center"/>
    </xf>
    <xf numFmtId="2" fontId="0" fillId="7" borderId="27" xfId="0" applyNumberFormat="1" applyFill="1" applyBorder="1" applyAlignment="1">
      <alignment horizontal="center" vertical="center"/>
    </xf>
    <xf numFmtId="2" fontId="0" fillId="23" borderId="27" xfId="0" applyNumberFormat="1" applyFill="1" applyBorder="1" applyAlignment="1">
      <alignment horizontal="center" vertical="center"/>
    </xf>
    <xf numFmtId="0" fontId="0" fillId="3" borderId="49" xfId="0" applyFill="1" applyBorder="1" applyAlignment="1">
      <alignment horizontal="center" vertical="center"/>
    </xf>
    <xf numFmtId="0" fontId="0" fillId="3" borderId="39" xfId="0" applyFill="1" applyBorder="1" applyAlignment="1">
      <alignment horizontal="center" vertical="center"/>
    </xf>
    <xf numFmtId="0" fontId="0" fillId="3" borderId="26" xfId="0" applyFill="1" applyBorder="1" applyAlignment="1">
      <alignment horizontal="center" vertical="center"/>
    </xf>
    <xf numFmtId="2" fontId="0" fillId="4" borderId="27" xfId="0" applyNumberFormat="1" applyFill="1" applyBorder="1" applyAlignment="1">
      <alignment horizontal="center" vertical="center"/>
    </xf>
    <xf numFmtId="0" fontId="0" fillId="23" borderId="27" xfId="0" applyFill="1" applyBorder="1" applyAlignment="1">
      <alignment horizontal="center" vertical="center" wrapText="1"/>
    </xf>
    <xf numFmtId="0" fontId="3" fillId="0" borderId="0" xfId="0" applyFont="1" applyAlignment="1">
      <alignment horizontal="center"/>
    </xf>
    <xf numFmtId="0" fontId="4" fillId="0" borderId="20" xfId="0" applyFont="1" applyBorder="1" applyAlignment="1">
      <alignment horizontal="center"/>
    </xf>
    <xf numFmtId="0" fontId="4" fillId="0" borderId="10" xfId="0" applyFont="1" applyBorder="1" applyAlignment="1">
      <alignment horizontal="center"/>
    </xf>
    <xf numFmtId="0" fontId="0" fillId="22" borderId="27" xfId="0" applyFill="1" applyBorder="1" applyAlignment="1">
      <alignment horizontal="center" vertical="center" wrapText="1"/>
    </xf>
    <xf numFmtId="0" fontId="0" fillId="8" borderId="48" xfId="0" applyFill="1" applyBorder="1" applyAlignment="1">
      <alignment horizontal="center" vertical="center"/>
    </xf>
    <xf numFmtId="0" fontId="0" fillId="8" borderId="39" xfId="0" applyFill="1" applyBorder="1" applyAlignment="1">
      <alignment horizontal="center" vertical="center"/>
    </xf>
    <xf numFmtId="0" fontId="0" fillId="8" borderId="26" xfId="0" applyFill="1" applyBorder="1" applyAlignment="1">
      <alignment horizontal="center" vertical="center"/>
    </xf>
    <xf numFmtId="2" fontId="0" fillId="8" borderId="48" xfId="0" applyNumberFormat="1" applyFill="1" applyBorder="1" applyAlignment="1">
      <alignment horizontal="center" vertical="center"/>
    </xf>
    <xf numFmtId="2" fontId="0" fillId="8" borderId="39" xfId="0" applyNumberFormat="1" applyFill="1" applyBorder="1" applyAlignment="1">
      <alignment horizontal="center" vertical="center"/>
    </xf>
    <xf numFmtId="2" fontId="0" fillId="8" borderId="26" xfId="0" applyNumberFormat="1" applyFill="1" applyBorder="1" applyAlignment="1">
      <alignment horizontal="center" vertical="center"/>
    </xf>
    <xf numFmtId="0" fontId="0" fillId="8" borderId="48" xfId="0" applyFont="1" applyFill="1" applyBorder="1" applyAlignment="1">
      <alignment horizontal="center" vertical="center" wrapText="1"/>
    </xf>
    <xf numFmtId="0" fontId="0" fillId="8" borderId="39" xfId="0" applyFill="1" applyBorder="1" applyAlignment="1">
      <alignment horizontal="center" vertical="center" wrapText="1"/>
    </xf>
    <xf numFmtId="0" fontId="0" fillId="8" borderId="26" xfId="0" applyFill="1" applyBorder="1" applyAlignment="1">
      <alignment horizontal="center" vertical="center" wrapText="1"/>
    </xf>
    <xf numFmtId="2" fontId="0" fillId="5" borderId="48" xfId="0" applyNumberFormat="1" applyFill="1" applyBorder="1" applyAlignment="1">
      <alignment horizontal="center" vertical="center"/>
    </xf>
    <xf numFmtId="2" fontId="0" fillId="5" borderId="39" xfId="0" applyNumberFormat="1" applyFill="1" applyBorder="1" applyAlignment="1">
      <alignment horizontal="center" vertical="center"/>
    </xf>
    <xf numFmtId="0" fontId="0" fillId="5" borderId="30"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35" xfId="0" applyFill="1" applyBorder="1" applyAlignment="1">
      <alignment horizontal="center" vertical="center" wrapText="1"/>
    </xf>
    <xf numFmtId="0" fontId="0" fillId="11" borderId="24" xfId="0" applyFill="1" applyBorder="1" applyAlignment="1">
      <alignment horizontal="center" vertical="center" textRotation="255"/>
    </xf>
    <xf numFmtId="0" fontId="0" fillId="4" borderId="0" xfId="0" applyFill="1" applyAlignment="1">
      <alignment horizontal="center" vertical="center" textRotation="255"/>
    </xf>
    <xf numFmtId="2" fontId="0" fillId="3" borderId="27" xfId="0" applyNumberFormat="1" applyFill="1" applyBorder="1" applyAlignment="1">
      <alignment horizontal="center" vertical="center"/>
    </xf>
    <xf numFmtId="0" fontId="0" fillId="11" borderId="48" xfId="0" applyFill="1" applyBorder="1" applyAlignment="1">
      <alignment horizontal="center" vertical="center" wrapText="1"/>
    </xf>
    <xf numFmtId="0" fontId="0" fillId="11" borderId="39" xfId="0" applyFill="1" applyBorder="1" applyAlignment="1">
      <alignment horizontal="center" vertical="center" wrapText="1"/>
    </xf>
    <xf numFmtId="0" fontId="0" fillId="11" borderId="26" xfId="0" applyFill="1" applyBorder="1" applyAlignment="1">
      <alignment horizontal="center" vertical="center" wrapText="1"/>
    </xf>
    <xf numFmtId="0" fontId="0" fillId="22" borderId="27" xfId="0" applyFill="1" applyBorder="1" applyAlignment="1">
      <alignment horizontal="center" vertical="center"/>
    </xf>
    <xf numFmtId="0" fontId="0" fillId="11" borderId="48" xfId="0" applyFill="1" applyBorder="1" applyAlignment="1">
      <alignment horizontal="center" vertical="center"/>
    </xf>
    <xf numFmtId="0" fontId="0" fillId="11" borderId="39" xfId="0" applyFill="1" applyBorder="1" applyAlignment="1">
      <alignment horizontal="center" vertical="center"/>
    </xf>
    <xf numFmtId="0" fontId="0" fillId="11" borderId="26" xfId="0" applyFill="1" applyBorder="1" applyAlignment="1">
      <alignment horizontal="center" vertical="center"/>
    </xf>
    <xf numFmtId="2" fontId="0" fillId="22" borderId="27" xfId="0" applyNumberFormat="1" applyFill="1" applyBorder="1" applyAlignment="1">
      <alignment horizontal="center" vertical="center"/>
    </xf>
    <xf numFmtId="0" fontId="0" fillId="5" borderId="48" xfId="0" applyFill="1" applyBorder="1" applyAlignment="1">
      <alignment horizontal="center" vertical="center" wrapText="1"/>
    </xf>
    <xf numFmtId="0" fontId="0" fillId="5" borderId="39" xfId="0" applyFill="1" applyBorder="1" applyAlignment="1">
      <alignment horizontal="center" vertical="center" wrapText="1"/>
    </xf>
    <xf numFmtId="0" fontId="0" fillId="5" borderId="48" xfId="0" applyFill="1" applyBorder="1" applyAlignment="1">
      <alignment horizontal="center" vertical="center"/>
    </xf>
    <xf numFmtId="0" fontId="0" fillId="5" borderId="39" xfId="0" applyFill="1" applyBorder="1" applyAlignment="1">
      <alignment horizontal="center" vertical="center"/>
    </xf>
    <xf numFmtId="0" fontId="6" fillId="0" borderId="51" xfId="0" applyFont="1" applyBorder="1" applyAlignment="1">
      <alignment horizontal="center" wrapText="1"/>
    </xf>
    <xf numFmtId="0" fontId="25" fillId="0" borderId="0" xfId="0" applyFont="1" applyAlignment="1">
      <alignment horizontal="center"/>
    </xf>
    <xf numFmtId="168" fontId="22" fillId="0" borderId="52" xfId="0" applyNumberFormat="1" applyFont="1" applyBorder="1" applyAlignment="1">
      <alignment horizontal="center" vertical="center" textRotation="90"/>
    </xf>
    <xf numFmtId="168" fontId="22" fillId="0" borderId="17" xfId="0" applyNumberFormat="1" applyFont="1" applyBorder="1" applyAlignment="1">
      <alignment horizontal="center" vertical="center" textRotation="90"/>
    </xf>
    <xf numFmtId="168" fontId="22" fillId="0" borderId="25" xfId="0" applyNumberFormat="1" applyFont="1" applyBorder="1" applyAlignment="1">
      <alignment horizontal="center" vertical="center" textRotation="90"/>
    </xf>
    <xf numFmtId="168" fontId="22" fillId="0" borderId="38" xfId="0" applyNumberFormat="1" applyFont="1" applyBorder="1" applyAlignment="1">
      <alignment horizontal="center" vertical="center" textRotation="90"/>
    </xf>
    <xf numFmtId="0" fontId="24" fillId="0" borderId="34" xfId="0" applyFont="1" applyBorder="1" applyAlignment="1">
      <alignment horizontal="center"/>
    </xf>
    <xf numFmtId="0" fontId="24" fillId="0" borderId="43" xfId="0" applyFont="1" applyBorder="1" applyAlignment="1">
      <alignment horizontal="center"/>
    </xf>
    <xf numFmtId="0" fontId="24" fillId="0" borderId="53" xfId="0" applyFont="1" applyBorder="1" applyAlignment="1">
      <alignment horizontal="center"/>
    </xf>
    <xf numFmtId="0" fontId="23" fillId="0" borderId="54" xfId="0" applyFont="1" applyBorder="1" applyAlignment="1">
      <alignment horizontal="center" vertical="center" textRotation="255"/>
    </xf>
    <xf numFmtId="0" fontId="23" fillId="0" borderId="24" xfId="0" applyFont="1" applyBorder="1" applyAlignment="1">
      <alignment horizontal="center" vertical="center" textRotation="255"/>
    </xf>
    <xf numFmtId="0" fontId="23" fillId="0" borderId="55" xfId="0" applyFont="1" applyBorder="1" applyAlignment="1">
      <alignment horizontal="center" vertical="center" textRotation="255"/>
    </xf>
    <xf numFmtId="0" fontId="23" fillId="0" borderId="56" xfId="0" applyFont="1" applyBorder="1" applyAlignment="1">
      <alignment horizontal="center" vertical="center" textRotation="255"/>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375"/>
  <sheetViews>
    <sheetView tabSelected="1" zoomScalePageLayoutView="0" workbookViewId="0" topLeftCell="A196">
      <selection activeCell="A216" sqref="A216"/>
    </sheetView>
  </sheetViews>
  <sheetFormatPr defaultColWidth="9.140625" defaultRowHeight="12.75"/>
  <cols>
    <col min="1" max="1" width="23.28125" style="11" customWidth="1"/>
    <col min="2" max="2" width="7.7109375" style="11" customWidth="1"/>
    <col min="3" max="6" width="7.7109375" style="12" customWidth="1"/>
    <col min="7" max="7" width="24.28125" style="13" customWidth="1"/>
    <col min="8" max="16384" width="9.140625" style="10" customWidth="1"/>
  </cols>
  <sheetData>
    <row r="1" spans="1:7" ht="18.75">
      <c r="A1" s="169" t="s">
        <v>75</v>
      </c>
      <c r="B1" s="169"/>
      <c r="C1" s="169"/>
      <c r="D1" s="169"/>
      <c r="E1" s="169"/>
      <c r="F1" s="169"/>
      <c r="G1" s="169"/>
    </row>
    <row r="2" spans="1:7" ht="33.75">
      <c r="A2" s="170" t="s">
        <v>60</v>
      </c>
      <c r="B2" s="170"/>
      <c r="C2" s="170"/>
      <c r="D2" s="170"/>
      <c r="E2" s="170"/>
      <c r="F2" s="170"/>
      <c r="G2" s="170"/>
    </row>
    <row r="3" ht="6.75" customHeight="1" thickBot="1"/>
    <row r="4" spans="1:7" s="14" customFormat="1" ht="30" customHeight="1">
      <c r="A4" s="171" t="s">
        <v>61</v>
      </c>
      <c r="B4" s="173" t="s">
        <v>62</v>
      </c>
      <c r="C4" s="174"/>
      <c r="D4" s="175"/>
      <c r="E4" s="173" t="s">
        <v>63</v>
      </c>
      <c r="F4" s="175"/>
      <c r="G4" s="176" t="s">
        <v>64</v>
      </c>
    </row>
    <row r="5" spans="1:7" s="14" customFormat="1" ht="30" customHeight="1" thickBot="1">
      <c r="A5" s="172"/>
      <c r="B5" s="15" t="s">
        <v>65</v>
      </c>
      <c r="C5" s="15" t="s">
        <v>66</v>
      </c>
      <c r="D5" s="16" t="s">
        <v>67</v>
      </c>
      <c r="E5" s="17" t="s">
        <v>68</v>
      </c>
      <c r="F5" s="17" t="s">
        <v>69</v>
      </c>
      <c r="G5" s="177"/>
    </row>
    <row r="6" spans="1:7" ht="12" customHeight="1" thickBot="1">
      <c r="A6" s="18"/>
      <c r="B6" s="19"/>
      <c r="C6" s="20"/>
      <c r="D6" s="20"/>
      <c r="E6" s="21"/>
      <c r="F6" s="21"/>
      <c r="G6" s="9"/>
    </row>
    <row r="7" spans="1:7" ht="18" customHeight="1" thickBot="1">
      <c r="A7" s="22" t="s">
        <v>84</v>
      </c>
      <c r="B7" s="23" t="s">
        <v>690</v>
      </c>
      <c r="C7" s="24"/>
      <c r="D7" s="25"/>
      <c r="E7" s="24"/>
      <c r="F7" s="24"/>
      <c r="G7" s="26" t="s">
        <v>86</v>
      </c>
    </row>
    <row r="8" spans="1:7" ht="18" customHeight="1">
      <c r="A8" s="27" t="s">
        <v>76</v>
      </c>
      <c r="B8" s="50">
        <v>0</v>
      </c>
      <c r="C8" s="50">
        <v>0</v>
      </c>
      <c r="D8" s="50">
        <f>C8</f>
        <v>0</v>
      </c>
      <c r="E8" s="28">
        <v>3</v>
      </c>
      <c r="F8" s="28"/>
      <c r="G8" s="29"/>
    </row>
    <row r="9" spans="1:7" ht="18" customHeight="1">
      <c r="A9" s="27" t="s">
        <v>77</v>
      </c>
      <c r="B9" s="50">
        <v>10</v>
      </c>
      <c r="C9" s="30">
        <v>10</v>
      </c>
      <c r="D9" s="50">
        <f aca="true" t="shared" si="0" ref="D9:D15">C9</f>
        <v>10</v>
      </c>
      <c r="E9" s="28"/>
      <c r="F9" s="28"/>
      <c r="G9" s="29"/>
    </row>
    <row r="10" spans="1:7" ht="18" customHeight="1">
      <c r="A10" s="31" t="s">
        <v>78</v>
      </c>
      <c r="B10" s="50">
        <v>4</v>
      </c>
      <c r="C10" s="30">
        <v>14</v>
      </c>
      <c r="D10" s="50">
        <f t="shared" si="0"/>
        <v>14</v>
      </c>
      <c r="E10" s="28"/>
      <c r="F10" s="28"/>
      <c r="G10" s="29"/>
    </row>
    <row r="11" spans="1:7" ht="18" customHeight="1">
      <c r="A11" s="27" t="s">
        <v>79</v>
      </c>
      <c r="B11" s="50">
        <v>14</v>
      </c>
      <c r="C11" s="30">
        <v>28</v>
      </c>
      <c r="D11" s="50">
        <f t="shared" si="0"/>
        <v>28</v>
      </c>
      <c r="E11" s="28"/>
      <c r="F11" s="28"/>
      <c r="G11" s="32"/>
    </row>
    <row r="12" spans="1:7" ht="18" customHeight="1">
      <c r="A12" s="27" t="s">
        <v>80</v>
      </c>
      <c r="B12" s="50">
        <v>2</v>
      </c>
      <c r="C12" s="30">
        <v>30</v>
      </c>
      <c r="D12" s="50">
        <f t="shared" si="0"/>
        <v>30</v>
      </c>
      <c r="E12" s="28"/>
      <c r="F12" s="28">
        <v>10</v>
      </c>
      <c r="G12" s="32"/>
    </row>
    <row r="13" spans="1:7" ht="18" customHeight="1">
      <c r="A13" s="27" t="s">
        <v>81</v>
      </c>
      <c r="B13" s="50">
        <v>18</v>
      </c>
      <c r="C13" s="30">
        <v>48</v>
      </c>
      <c r="D13" s="50">
        <f t="shared" si="0"/>
        <v>48</v>
      </c>
      <c r="E13" s="28"/>
      <c r="F13" s="28"/>
      <c r="G13" s="29"/>
    </row>
    <row r="14" spans="1:7" ht="18" customHeight="1">
      <c r="A14" s="27" t="s">
        <v>82</v>
      </c>
      <c r="B14" s="50">
        <v>5</v>
      </c>
      <c r="C14" s="30">
        <v>53</v>
      </c>
      <c r="D14" s="50">
        <f t="shared" si="0"/>
        <v>53</v>
      </c>
      <c r="E14" s="28"/>
      <c r="F14" s="28"/>
      <c r="G14" s="29"/>
    </row>
    <row r="15" spans="1:7" ht="18" customHeight="1">
      <c r="A15" s="27" t="s">
        <v>83</v>
      </c>
      <c r="B15" s="50">
        <v>2</v>
      </c>
      <c r="C15" s="30">
        <v>55</v>
      </c>
      <c r="D15" s="50">
        <f t="shared" si="0"/>
        <v>55</v>
      </c>
      <c r="E15" s="28">
        <v>20</v>
      </c>
      <c r="F15" s="28">
        <v>20</v>
      </c>
      <c r="G15" s="32"/>
    </row>
    <row r="16" spans="1:7" ht="18" customHeight="1" thickBot="1">
      <c r="A16" s="159" t="s">
        <v>689</v>
      </c>
      <c r="B16" s="160"/>
      <c r="C16" s="160"/>
      <c r="D16" s="160"/>
      <c r="E16" s="160"/>
      <c r="F16" s="160"/>
      <c r="G16" s="161"/>
    </row>
    <row r="17" spans="1:7" ht="18" customHeight="1" thickBot="1">
      <c r="A17" s="33" t="s">
        <v>87</v>
      </c>
      <c r="B17" s="34"/>
      <c r="C17" s="35" t="s">
        <v>88</v>
      </c>
      <c r="D17" s="36"/>
      <c r="E17" s="37">
        <v>55</v>
      </c>
      <c r="F17" s="38" t="s">
        <v>72</v>
      </c>
      <c r="G17" s="39"/>
    </row>
    <row r="18" spans="1:7" ht="12" customHeight="1" thickBot="1">
      <c r="A18" s="18"/>
      <c r="B18" s="19"/>
      <c r="C18" s="20"/>
      <c r="D18" s="20"/>
      <c r="E18" s="21"/>
      <c r="F18" s="21"/>
      <c r="G18" s="9"/>
    </row>
    <row r="19" spans="1:7" ht="18" customHeight="1" thickBot="1">
      <c r="A19" s="22" t="s">
        <v>70</v>
      </c>
      <c r="B19" s="23" t="s">
        <v>345</v>
      </c>
      <c r="C19" s="24"/>
      <c r="D19" s="25"/>
      <c r="E19" s="24"/>
      <c r="F19" s="24"/>
      <c r="G19" s="26" t="s">
        <v>89</v>
      </c>
    </row>
    <row r="20" spans="1:7" ht="18" customHeight="1">
      <c r="A20" s="27" t="s">
        <v>83</v>
      </c>
      <c r="B20" s="30">
        <v>0</v>
      </c>
      <c r="C20" s="30">
        <v>0</v>
      </c>
      <c r="D20" s="30">
        <v>55</v>
      </c>
      <c r="E20" s="28">
        <v>20</v>
      </c>
      <c r="F20" s="28"/>
      <c r="G20" s="29"/>
    </row>
    <row r="21" spans="1:7" ht="18" customHeight="1">
      <c r="A21" s="27" t="s">
        <v>90</v>
      </c>
      <c r="B21" s="30">
        <v>8</v>
      </c>
      <c r="C21" s="30">
        <v>8</v>
      </c>
      <c r="D21" s="30">
        <f>$D$20+C21</f>
        <v>63</v>
      </c>
      <c r="E21" s="28">
        <v>29</v>
      </c>
      <c r="F21" s="28"/>
      <c r="G21" s="29"/>
    </row>
    <row r="22" spans="1:7" ht="18" customHeight="1">
      <c r="A22" s="27" t="s">
        <v>91</v>
      </c>
      <c r="B22" s="30">
        <v>11</v>
      </c>
      <c r="C22" s="30">
        <v>19</v>
      </c>
      <c r="D22" s="30">
        <f aca="true" t="shared" si="1" ref="D22:D63">$D$20+C22</f>
        <v>74</v>
      </c>
      <c r="E22" s="28">
        <v>51</v>
      </c>
      <c r="F22" s="28">
        <v>45</v>
      </c>
      <c r="G22" s="32" t="s">
        <v>105</v>
      </c>
    </row>
    <row r="23" spans="1:7" ht="18" customHeight="1">
      <c r="A23" s="27" t="s">
        <v>92</v>
      </c>
      <c r="B23" s="30">
        <v>10</v>
      </c>
      <c r="C23" s="30">
        <v>29</v>
      </c>
      <c r="D23" s="30">
        <f t="shared" si="1"/>
        <v>84</v>
      </c>
      <c r="E23" s="28">
        <v>10</v>
      </c>
      <c r="F23" s="28"/>
      <c r="G23" s="29"/>
    </row>
    <row r="24" spans="1:7" ht="18" customHeight="1">
      <c r="A24" s="27" t="s">
        <v>93</v>
      </c>
      <c r="B24" s="30">
        <v>13</v>
      </c>
      <c r="C24" s="30">
        <v>42</v>
      </c>
      <c r="D24" s="30">
        <f t="shared" si="1"/>
        <v>97</v>
      </c>
      <c r="E24" s="28">
        <v>22</v>
      </c>
      <c r="F24" s="28">
        <v>12</v>
      </c>
      <c r="G24" s="32" t="s">
        <v>94</v>
      </c>
    </row>
    <row r="25" spans="1:7" ht="18" customHeight="1">
      <c r="A25" s="27" t="s">
        <v>95</v>
      </c>
      <c r="B25" s="30">
        <v>15</v>
      </c>
      <c r="C25" s="30">
        <v>57</v>
      </c>
      <c r="D25" s="30">
        <f t="shared" si="1"/>
        <v>112</v>
      </c>
      <c r="E25" s="28">
        <v>67</v>
      </c>
      <c r="F25" s="28">
        <v>120</v>
      </c>
      <c r="G25" s="32"/>
    </row>
    <row r="26" spans="1:7" ht="18" customHeight="1">
      <c r="A26" s="27" t="s">
        <v>96</v>
      </c>
      <c r="B26" s="30">
        <v>3</v>
      </c>
      <c r="C26" s="30">
        <v>60</v>
      </c>
      <c r="D26" s="30">
        <f t="shared" si="1"/>
        <v>115</v>
      </c>
      <c r="E26" s="28"/>
      <c r="F26" s="28"/>
      <c r="G26" s="29"/>
    </row>
    <row r="27" spans="1:7" ht="18" customHeight="1">
      <c r="A27" s="27" t="s">
        <v>97</v>
      </c>
      <c r="B27" s="30">
        <v>14</v>
      </c>
      <c r="C27" s="30">
        <v>74</v>
      </c>
      <c r="D27" s="30">
        <f t="shared" si="1"/>
        <v>129</v>
      </c>
      <c r="E27" s="28">
        <v>245</v>
      </c>
      <c r="F27" s="28">
        <f>E27-E25</f>
        <v>178</v>
      </c>
      <c r="G27" s="29"/>
    </row>
    <row r="28" spans="1:7" ht="18" customHeight="1">
      <c r="A28" s="27" t="s">
        <v>98</v>
      </c>
      <c r="B28" s="30">
        <v>10</v>
      </c>
      <c r="C28" s="30">
        <v>84</v>
      </c>
      <c r="D28" s="30">
        <f t="shared" si="1"/>
        <v>139</v>
      </c>
      <c r="E28" s="28">
        <v>350</v>
      </c>
      <c r="F28" s="28">
        <f>E28-E27</f>
        <v>105</v>
      </c>
      <c r="G28" s="32"/>
    </row>
    <row r="29" spans="1:7" ht="18" customHeight="1">
      <c r="A29" s="27" t="s">
        <v>99</v>
      </c>
      <c r="B29" s="30">
        <v>9</v>
      </c>
      <c r="C29" s="30">
        <v>93</v>
      </c>
      <c r="D29" s="30">
        <f t="shared" si="1"/>
        <v>148</v>
      </c>
      <c r="E29" s="28">
        <v>237</v>
      </c>
      <c r="F29" s="28">
        <v>24</v>
      </c>
      <c r="G29" s="32" t="s">
        <v>100</v>
      </c>
    </row>
    <row r="30" spans="1:7" ht="18" customHeight="1">
      <c r="A30" s="27" t="s">
        <v>101</v>
      </c>
      <c r="B30" s="30">
        <v>15</v>
      </c>
      <c r="C30" s="30">
        <v>108</v>
      </c>
      <c r="D30" s="30">
        <f t="shared" si="1"/>
        <v>163</v>
      </c>
      <c r="E30" s="28">
        <v>175</v>
      </c>
      <c r="F30" s="28">
        <v>60</v>
      </c>
      <c r="G30" s="32"/>
    </row>
    <row r="31" spans="1:7" ht="18" customHeight="1">
      <c r="A31" s="27" t="s">
        <v>102</v>
      </c>
      <c r="B31" s="30">
        <v>5</v>
      </c>
      <c r="C31" s="30">
        <v>113</v>
      </c>
      <c r="D31" s="30">
        <f t="shared" si="1"/>
        <v>168</v>
      </c>
      <c r="E31" s="28">
        <v>282</v>
      </c>
      <c r="F31" s="28">
        <f>E31-E30</f>
        <v>107</v>
      </c>
      <c r="G31" s="32"/>
    </row>
    <row r="32" spans="1:7" ht="18" customHeight="1">
      <c r="A32" s="27" t="s">
        <v>103</v>
      </c>
      <c r="B32" s="30">
        <v>11</v>
      </c>
      <c r="C32" s="30">
        <v>124</v>
      </c>
      <c r="D32" s="30">
        <f t="shared" si="1"/>
        <v>179</v>
      </c>
      <c r="E32" s="28">
        <v>116</v>
      </c>
      <c r="F32" s="28">
        <v>40</v>
      </c>
      <c r="G32" s="32" t="s">
        <v>104</v>
      </c>
    </row>
    <row r="33" spans="1:7" ht="18" customHeight="1">
      <c r="A33" s="27" t="s">
        <v>107</v>
      </c>
      <c r="B33" s="30">
        <v>25</v>
      </c>
      <c r="C33" s="30">
        <v>149</v>
      </c>
      <c r="D33" s="30">
        <f t="shared" si="1"/>
        <v>204</v>
      </c>
      <c r="E33" s="28">
        <v>398</v>
      </c>
      <c r="F33" s="28">
        <v>344</v>
      </c>
      <c r="G33" s="32" t="s">
        <v>106</v>
      </c>
    </row>
    <row r="34" spans="1:7" ht="18" customHeight="1">
      <c r="A34" s="27" t="s">
        <v>108</v>
      </c>
      <c r="B34" s="30">
        <v>7</v>
      </c>
      <c r="C34" s="30">
        <v>156</v>
      </c>
      <c r="D34" s="30">
        <f t="shared" si="1"/>
        <v>211</v>
      </c>
      <c r="E34" s="28">
        <v>407</v>
      </c>
      <c r="F34" s="28">
        <v>30</v>
      </c>
      <c r="G34" s="32"/>
    </row>
    <row r="35" spans="1:7" ht="18" customHeight="1">
      <c r="A35" s="27" t="s">
        <v>109</v>
      </c>
      <c r="B35" s="30">
        <v>10</v>
      </c>
      <c r="C35" s="30">
        <v>166</v>
      </c>
      <c r="D35" s="30">
        <f t="shared" si="1"/>
        <v>221</v>
      </c>
      <c r="E35" s="28">
        <v>374</v>
      </c>
      <c r="F35" s="28">
        <v>35</v>
      </c>
      <c r="G35" s="32" t="s">
        <v>617</v>
      </c>
    </row>
    <row r="36" spans="1:7" ht="18" customHeight="1">
      <c r="A36" s="27" t="s">
        <v>110</v>
      </c>
      <c r="B36" s="30">
        <v>4</v>
      </c>
      <c r="C36" s="30">
        <v>170</v>
      </c>
      <c r="D36" s="30">
        <f t="shared" si="1"/>
        <v>225</v>
      </c>
      <c r="E36" s="28">
        <v>279</v>
      </c>
      <c r="F36" s="28"/>
      <c r="G36" s="32"/>
    </row>
    <row r="37" spans="1:7" ht="18" customHeight="1">
      <c r="A37" s="27" t="s">
        <v>111</v>
      </c>
      <c r="B37" s="30">
        <v>8</v>
      </c>
      <c r="C37" s="30">
        <v>178</v>
      </c>
      <c r="D37" s="30">
        <f t="shared" si="1"/>
        <v>233</v>
      </c>
      <c r="E37" s="28">
        <v>420</v>
      </c>
      <c r="F37" s="28">
        <f>E37-E36</f>
        <v>141</v>
      </c>
      <c r="G37" s="32"/>
    </row>
    <row r="38" spans="1:7" ht="18" customHeight="1">
      <c r="A38" s="27" t="s">
        <v>112</v>
      </c>
      <c r="B38" s="30">
        <v>3</v>
      </c>
      <c r="C38" s="30">
        <v>181</v>
      </c>
      <c r="D38" s="30">
        <f t="shared" si="1"/>
        <v>236</v>
      </c>
      <c r="E38" s="28">
        <v>377</v>
      </c>
      <c r="F38" s="28"/>
      <c r="G38" s="32"/>
    </row>
    <row r="39" spans="1:7" ht="18" customHeight="1">
      <c r="A39" s="27" t="s">
        <v>113</v>
      </c>
      <c r="B39" s="30">
        <v>9</v>
      </c>
      <c r="C39" s="30">
        <v>190</v>
      </c>
      <c r="D39" s="30">
        <f t="shared" si="1"/>
        <v>245</v>
      </c>
      <c r="E39" s="28">
        <v>431</v>
      </c>
      <c r="F39" s="28">
        <f>E39-E38</f>
        <v>54</v>
      </c>
      <c r="G39" s="32"/>
    </row>
    <row r="40" spans="1:7" ht="18" customHeight="1">
      <c r="A40" s="27" t="s">
        <v>114</v>
      </c>
      <c r="B40" s="30">
        <v>4</v>
      </c>
      <c r="C40" s="30">
        <v>194</v>
      </c>
      <c r="D40" s="30">
        <f t="shared" si="1"/>
        <v>249</v>
      </c>
      <c r="E40" s="28">
        <v>470</v>
      </c>
      <c r="F40" s="28">
        <f>E40-E39</f>
        <v>39</v>
      </c>
      <c r="G40" s="32"/>
    </row>
    <row r="41" spans="1:7" ht="18" customHeight="1">
      <c r="A41" s="27" t="s">
        <v>115</v>
      </c>
      <c r="B41" s="30">
        <v>7</v>
      </c>
      <c r="C41" s="30">
        <v>201</v>
      </c>
      <c r="D41" s="30">
        <f t="shared" si="1"/>
        <v>256</v>
      </c>
      <c r="E41" s="28">
        <v>362</v>
      </c>
      <c r="F41" s="28">
        <v>110</v>
      </c>
      <c r="G41" s="32" t="s">
        <v>116</v>
      </c>
    </row>
    <row r="42" spans="1:7" ht="18" customHeight="1">
      <c r="A42" s="27" t="s">
        <v>117</v>
      </c>
      <c r="B42" s="30">
        <v>8</v>
      </c>
      <c r="C42" s="30">
        <v>209</v>
      </c>
      <c r="D42" s="30">
        <f t="shared" si="1"/>
        <v>264</v>
      </c>
      <c r="E42" s="28">
        <v>534</v>
      </c>
      <c r="F42" s="28">
        <f>590-E41</f>
        <v>228</v>
      </c>
      <c r="G42" s="32" t="s">
        <v>118</v>
      </c>
    </row>
    <row r="43" spans="1:7" ht="18" customHeight="1">
      <c r="A43" s="27" t="s">
        <v>119</v>
      </c>
      <c r="B43" s="30">
        <v>15</v>
      </c>
      <c r="C43" s="30">
        <v>224</v>
      </c>
      <c r="D43" s="30">
        <f t="shared" si="1"/>
        <v>279</v>
      </c>
      <c r="E43" s="28">
        <v>265</v>
      </c>
      <c r="F43" s="28"/>
      <c r="G43" s="32"/>
    </row>
    <row r="44" spans="1:7" ht="18" customHeight="1">
      <c r="A44" s="27" t="s">
        <v>120</v>
      </c>
      <c r="B44" s="30">
        <v>9</v>
      </c>
      <c r="C44" s="30">
        <v>233</v>
      </c>
      <c r="D44" s="30">
        <f t="shared" si="1"/>
        <v>288</v>
      </c>
      <c r="E44" s="28">
        <v>292</v>
      </c>
      <c r="F44" s="28">
        <f>E44-E43</f>
        <v>27</v>
      </c>
      <c r="G44" s="32" t="s">
        <v>121</v>
      </c>
    </row>
    <row r="45" spans="1:7" ht="18" customHeight="1">
      <c r="A45" s="51" t="s">
        <v>122</v>
      </c>
      <c r="B45" s="30">
        <v>16</v>
      </c>
      <c r="C45" s="30">
        <v>249</v>
      </c>
      <c r="D45" s="30">
        <f t="shared" si="1"/>
        <v>304</v>
      </c>
      <c r="E45" s="28">
        <v>504</v>
      </c>
      <c r="F45" s="28">
        <f>E45-E44</f>
        <v>212</v>
      </c>
      <c r="G45" s="32"/>
    </row>
    <row r="46" spans="1:7" ht="18" customHeight="1">
      <c r="A46" s="27" t="s">
        <v>123</v>
      </c>
      <c r="B46" s="30">
        <v>21</v>
      </c>
      <c r="C46" s="30">
        <v>270</v>
      </c>
      <c r="D46" s="30">
        <f t="shared" si="1"/>
        <v>325</v>
      </c>
      <c r="E46" s="28">
        <v>474</v>
      </c>
      <c r="F46" s="28">
        <v>80</v>
      </c>
      <c r="G46" s="32"/>
    </row>
    <row r="47" spans="1:7" ht="18" customHeight="1">
      <c r="A47" s="27" t="s">
        <v>124</v>
      </c>
      <c r="B47" s="30">
        <v>11</v>
      </c>
      <c r="C47" s="30">
        <v>281</v>
      </c>
      <c r="D47" s="30">
        <f t="shared" si="1"/>
        <v>336</v>
      </c>
      <c r="E47" s="28">
        <v>321</v>
      </c>
      <c r="F47" s="28">
        <v>28</v>
      </c>
      <c r="G47" s="32"/>
    </row>
    <row r="48" spans="1:7" ht="18" customHeight="1">
      <c r="A48" s="27" t="s">
        <v>128</v>
      </c>
      <c r="B48" s="30">
        <v>1</v>
      </c>
      <c r="C48" s="30">
        <v>282</v>
      </c>
      <c r="D48" s="30">
        <f t="shared" si="1"/>
        <v>337</v>
      </c>
      <c r="E48" s="28">
        <v>302</v>
      </c>
      <c r="F48" s="28"/>
      <c r="G48" s="32" t="s">
        <v>128</v>
      </c>
    </row>
    <row r="49" spans="1:7" ht="18" customHeight="1">
      <c r="A49" s="27" t="s">
        <v>125</v>
      </c>
      <c r="B49" s="30">
        <v>9</v>
      </c>
      <c r="C49" s="30">
        <v>291</v>
      </c>
      <c r="D49" s="30">
        <f t="shared" si="1"/>
        <v>346</v>
      </c>
      <c r="E49" s="28">
        <v>257</v>
      </c>
      <c r="F49" s="28"/>
      <c r="G49" s="32"/>
    </row>
    <row r="50" spans="1:7" ht="18" customHeight="1">
      <c r="A50" s="27" t="s">
        <v>126</v>
      </c>
      <c r="B50" s="30">
        <v>15</v>
      </c>
      <c r="C50" s="30">
        <v>306</v>
      </c>
      <c r="D50" s="30">
        <f t="shared" si="1"/>
        <v>361</v>
      </c>
      <c r="E50" s="28">
        <v>251</v>
      </c>
      <c r="F50" s="28"/>
      <c r="G50" s="32"/>
    </row>
    <row r="51" spans="1:7" ht="18" customHeight="1">
      <c r="A51" s="27" t="s">
        <v>127</v>
      </c>
      <c r="B51" s="30">
        <v>31</v>
      </c>
      <c r="C51" s="30">
        <v>337</v>
      </c>
      <c r="D51" s="30">
        <f t="shared" si="1"/>
        <v>392</v>
      </c>
      <c r="E51" s="28">
        <v>247</v>
      </c>
      <c r="F51" s="28"/>
      <c r="G51" s="32"/>
    </row>
    <row r="52" spans="1:7" ht="18" customHeight="1">
      <c r="A52" s="51" t="s">
        <v>129</v>
      </c>
      <c r="B52" s="30">
        <v>31</v>
      </c>
      <c r="C52" s="30">
        <v>368</v>
      </c>
      <c r="D52" s="30">
        <f t="shared" si="1"/>
        <v>423</v>
      </c>
      <c r="E52" s="28">
        <v>262</v>
      </c>
      <c r="F52" s="28">
        <f>E52-E51</f>
        <v>15</v>
      </c>
      <c r="G52" s="32"/>
    </row>
    <row r="53" spans="1:7" ht="18" customHeight="1">
      <c r="A53" s="27" t="s">
        <v>130</v>
      </c>
      <c r="B53" s="30">
        <v>25</v>
      </c>
      <c r="C53" s="30">
        <v>393</v>
      </c>
      <c r="D53" s="30">
        <f t="shared" si="1"/>
        <v>448</v>
      </c>
      <c r="E53" s="28">
        <v>286</v>
      </c>
      <c r="F53" s="28">
        <f>E53-E52</f>
        <v>24</v>
      </c>
      <c r="G53" s="32"/>
    </row>
    <row r="54" spans="1:7" ht="18" customHeight="1">
      <c r="A54" s="27" t="s">
        <v>131</v>
      </c>
      <c r="B54" s="30">
        <v>24</v>
      </c>
      <c r="C54" s="30">
        <v>417</v>
      </c>
      <c r="D54" s="30">
        <f t="shared" si="1"/>
        <v>472</v>
      </c>
      <c r="E54" s="28">
        <v>323</v>
      </c>
      <c r="F54" s="28">
        <f>E54-E53</f>
        <v>37</v>
      </c>
      <c r="G54" s="32"/>
    </row>
    <row r="55" spans="1:7" ht="18" customHeight="1">
      <c r="A55" s="27" t="s">
        <v>132</v>
      </c>
      <c r="B55" s="30">
        <v>10</v>
      </c>
      <c r="C55" s="30">
        <v>427</v>
      </c>
      <c r="D55" s="30">
        <f t="shared" si="1"/>
        <v>482</v>
      </c>
      <c r="E55" s="28">
        <v>341</v>
      </c>
      <c r="F55" s="28">
        <f>E55-E54</f>
        <v>18</v>
      </c>
      <c r="G55" s="32"/>
    </row>
    <row r="56" spans="1:7" ht="18" customHeight="1">
      <c r="A56" s="27" t="s">
        <v>133</v>
      </c>
      <c r="B56" s="30">
        <v>27</v>
      </c>
      <c r="C56" s="30">
        <v>454</v>
      </c>
      <c r="D56" s="30">
        <f t="shared" si="1"/>
        <v>509</v>
      </c>
      <c r="E56" s="28">
        <v>402</v>
      </c>
      <c r="F56" s="28">
        <v>50</v>
      </c>
      <c r="G56" s="32"/>
    </row>
    <row r="57" spans="1:7" ht="18" customHeight="1">
      <c r="A57" s="27" t="s">
        <v>134</v>
      </c>
      <c r="B57" s="30">
        <v>20</v>
      </c>
      <c r="C57" s="30">
        <v>474</v>
      </c>
      <c r="D57" s="30">
        <f t="shared" si="1"/>
        <v>529</v>
      </c>
      <c r="E57" s="28">
        <v>221</v>
      </c>
      <c r="F57" s="28">
        <v>67</v>
      </c>
      <c r="G57" s="32" t="s">
        <v>618</v>
      </c>
    </row>
    <row r="58" spans="1:7" ht="18" customHeight="1">
      <c r="A58" s="27" t="s">
        <v>135</v>
      </c>
      <c r="B58" s="30">
        <v>25</v>
      </c>
      <c r="C58" s="30">
        <v>499</v>
      </c>
      <c r="D58" s="30">
        <f t="shared" si="1"/>
        <v>554</v>
      </c>
      <c r="E58" s="28">
        <v>192</v>
      </c>
      <c r="F58" s="28"/>
      <c r="G58" s="32"/>
    </row>
    <row r="59" spans="1:7" ht="18" customHeight="1">
      <c r="A59" s="27" t="s">
        <v>136</v>
      </c>
      <c r="B59" s="30">
        <v>5</v>
      </c>
      <c r="C59" s="30">
        <v>504</v>
      </c>
      <c r="D59" s="30">
        <f t="shared" si="1"/>
        <v>559</v>
      </c>
      <c r="E59" s="28">
        <v>201</v>
      </c>
      <c r="F59" s="28">
        <f>E59-E58</f>
        <v>9</v>
      </c>
      <c r="G59" s="32"/>
    </row>
    <row r="60" spans="1:7" ht="18" customHeight="1">
      <c r="A60" s="51" t="s">
        <v>137</v>
      </c>
      <c r="B60" s="30">
        <v>36</v>
      </c>
      <c r="C60" s="30">
        <v>540</v>
      </c>
      <c r="D60" s="30">
        <f t="shared" si="1"/>
        <v>595</v>
      </c>
      <c r="E60" s="28">
        <v>272</v>
      </c>
      <c r="F60" s="28">
        <f>368-E59</f>
        <v>167</v>
      </c>
      <c r="G60" s="32" t="s">
        <v>619</v>
      </c>
    </row>
    <row r="61" spans="1:7" ht="18" customHeight="1">
      <c r="A61" s="27" t="s">
        <v>138</v>
      </c>
      <c r="B61" s="30">
        <v>29</v>
      </c>
      <c r="C61" s="30">
        <v>569</v>
      </c>
      <c r="D61" s="30">
        <f t="shared" si="1"/>
        <v>624</v>
      </c>
      <c r="E61" s="28">
        <v>208</v>
      </c>
      <c r="F61" s="28"/>
      <c r="G61" s="32"/>
    </row>
    <row r="62" spans="1:7" ht="18" customHeight="1">
      <c r="A62" s="27" t="s">
        <v>139</v>
      </c>
      <c r="B62" s="30">
        <v>31</v>
      </c>
      <c r="C62" s="30">
        <v>600</v>
      </c>
      <c r="D62" s="30">
        <f t="shared" si="1"/>
        <v>655</v>
      </c>
      <c r="E62" s="28">
        <v>175</v>
      </c>
      <c r="F62" s="28"/>
      <c r="G62" s="32"/>
    </row>
    <row r="63" spans="1:7" ht="18" customHeight="1" thickBot="1">
      <c r="A63" s="27" t="s">
        <v>140</v>
      </c>
      <c r="B63" s="30">
        <v>20</v>
      </c>
      <c r="C63" s="30">
        <v>620</v>
      </c>
      <c r="D63" s="30">
        <f t="shared" si="1"/>
        <v>675</v>
      </c>
      <c r="E63" s="28">
        <v>146</v>
      </c>
      <c r="F63" s="28"/>
      <c r="G63" s="153" t="s">
        <v>620</v>
      </c>
    </row>
    <row r="64" spans="1:7" ht="18" customHeight="1" thickBot="1">
      <c r="A64" s="33" t="s">
        <v>71</v>
      </c>
      <c r="B64" s="34"/>
      <c r="C64" s="35" t="s">
        <v>141</v>
      </c>
      <c r="D64" s="36"/>
      <c r="E64" s="37">
        <f>620/6</f>
        <v>103.33333333333333</v>
      </c>
      <c r="F64" s="38" t="s">
        <v>72</v>
      </c>
      <c r="G64" s="39"/>
    </row>
    <row r="65" spans="1:7" ht="12" customHeight="1" thickBot="1">
      <c r="A65" s="18"/>
      <c r="B65" s="19"/>
      <c r="C65" s="20"/>
      <c r="D65" s="20"/>
      <c r="E65" s="21"/>
      <c r="F65" s="21"/>
      <c r="G65" s="9"/>
    </row>
    <row r="66" spans="1:7" ht="18" customHeight="1" thickBot="1">
      <c r="A66" s="22" t="s">
        <v>207</v>
      </c>
      <c r="B66" s="23" t="s">
        <v>346</v>
      </c>
      <c r="C66" s="24"/>
      <c r="D66" s="25"/>
      <c r="E66" s="24"/>
      <c r="F66" s="24"/>
      <c r="G66" s="26" t="s">
        <v>208</v>
      </c>
    </row>
    <row r="67" spans="1:7" ht="18" customHeight="1">
      <c r="A67" s="27" t="s">
        <v>140</v>
      </c>
      <c r="B67" s="30">
        <v>0</v>
      </c>
      <c r="C67" s="30">
        <v>0</v>
      </c>
      <c r="D67" s="30">
        <v>675</v>
      </c>
      <c r="E67" s="28">
        <v>146</v>
      </c>
      <c r="F67" s="28"/>
      <c r="G67" s="29"/>
    </row>
    <row r="68" spans="1:7" ht="18" customHeight="1">
      <c r="A68" s="27" t="s">
        <v>182</v>
      </c>
      <c r="B68" s="30">
        <v>3</v>
      </c>
      <c r="C68" s="30">
        <v>3</v>
      </c>
      <c r="D68" s="30">
        <f>$D$67+C68</f>
        <v>678</v>
      </c>
      <c r="E68" s="28">
        <v>95</v>
      </c>
      <c r="F68" s="28"/>
      <c r="G68" s="32" t="s">
        <v>183</v>
      </c>
    </row>
    <row r="69" spans="1:7" ht="18" customHeight="1">
      <c r="A69" s="27" t="s">
        <v>184</v>
      </c>
      <c r="B69" s="30">
        <v>2</v>
      </c>
      <c r="C69" s="30">
        <v>5</v>
      </c>
      <c r="D69" s="30">
        <f aca="true" t="shared" si="2" ref="D69:D89">$D$67+C69</f>
        <v>680</v>
      </c>
      <c r="E69" s="28">
        <v>158</v>
      </c>
      <c r="F69" s="28">
        <f>E69-E68</f>
        <v>63</v>
      </c>
      <c r="G69" s="32" t="s">
        <v>186</v>
      </c>
    </row>
    <row r="70" spans="1:7" ht="18" customHeight="1">
      <c r="A70" s="27" t="s">
        <v>185</v>
      </c>
      <c r="B70" s="30">
        <v>3</v>
      </c>
      <c r="C70" s="30">
        <v>8</v>
      </c>
      <c r="D70" s="30">
        <f t="shared" si="2"/>
        <v>683</v>
      </c>
      <c r="E70" s="28">
        <v>197</v>
      </c>
      <c r="F70" s="28">
        <f>E70-E69</f>
        <v>39</v>
      </c>
      <c r="G70" s="29"/>
    </row>
    <row r="71" spans="1:7" ht="18" customHeight="1">
      <c r="A71" s="51" t="s">
        <v>187</v>
      </c>
      <c r="B71" s="30">
        <v>17</v>
      </c>
      <c r="C71" s="30">
        <v>25</v>
      </c>
      <c r="D71" s="30">
        <f t="shared" si="2"/>
        <v>700</v>
      </c>
      <c r="E71" s="28">
        <v>114</v>
      </c>
      <c r="F71" s="28"/>
      <c r="G71" s="32"/>
    </row>
    <row r="72" spans="1:7" ht="18" customHeight="1">
      <c r="A72" s="27" t="s">
        <v>188</v>
      </c>
      <c r="B72" s="30">
        <v>29</v>
      </c>
      <c r="C72" s="30">
        <v>54</v>
      </c>
      <c r="D72" s="30">
        <f t="shared" si="2"/>
        <v>729</v>
      </c>
      <c r="E72" s="28">
        <v>87</v>
      </c>
      <c r="F72" s="28"/>
      <c r="G72" s="32"/>
    </row>
    <row r="73" spans="1:7" ht="18" customHeight="1">
      <c r="A73" s="54" t="s">
        <v>189</v>
      </c>
      <c r="B73" s="30">
        <v>28</v>
      </c>
      <c r="C73" s="30">
        <v>82</v>
      </c>
      <c r="D73" s="30">
        <f t="shared" si="2"/>
        <v>757</v>
      </c>
      <c r="E73" s="28">
        <v>92</v>
      </c>
      <c r="F73" s="28">
        <f>E73-E72</f>
        <v>5</v>
      </c>
      <c r="G73" s="29"/>
    </row>
    <row r="74" spans="1:7" ht="18" customHeight="1">
      <c r="A74" s="27" t="s">
        <v>190</v>
      </c>
      <c r="B74" s="30">
        <v>8</v>
      </c>
      <c r="C74" s="30">
        <v>90</v>
      </c>
      <c r="D74" s="30">
        <f t="shared" si="2"/>
        <v>765</v>
      </c>
      <c r="E74" s="28">
        <v>91</v>
      </c>
      <c r="F74" s="28"/>
      <c r="G74" s="32"/>
    </row>
    <row r="75" spans="1:7" ht="18" customHeight="1">
      <c r="A75" s="27" t="s">
        <v>191</v>
      </c>
      <c r="B75" s="30">
        <v>9</v>
      </c>
      <c r="C75" s="30">
        <v>99</v>
      </c>
      <c r="D75" s="30">
        <f t="shared" si="2"/>
        <v>774</v>
      </c>
      <c r="E75" s="28">
        <v>233</v>
      </c>
      <c r="F75" s="28">
        <f>E75-E74</f>
        <v>142</v>
      </c>
      <c r="G75" s="32" t="s">
        <v>621</v>
      </c>
    </row>
    <row r="76" spans="1:7" ht="18" customHeight="1">
      <c r="A76" s="27" t="s">
        <v>192</v>
      </c>
      <c r="B76" s="30">
        <v>7</v>
      </c>
      <c r="C76" s="30">
        <v>106</v>
      </c>
      <c r="D76" s="30">
        <f t="shared" si="2"/>
        <v>781</v>
      </c>
      <c r="E76" s="28">
        <v>229</v>
      </c>
      <c r="F76" s="28"/>
      <c r="G76" s="32"/>
    </row>
    <row r="77" spans="1:7" ht="18" customHeight="1">
      <c r="A77" s="27" t="s">
        <v>193</v>
      </c>
      <c r="B77" s="30">
        <v>20</v>
      </c>
      <c r="C77" s="30">
        <v>126</v>
      </c>
      <c r="D77" s="30">
        <f t="shared" si="2"/>
        <v>801</v>
      </c>
      <c r="E77" s="28">
        <v>226</v>
      </c>
      <c r="F77" s="28"/>
      <c r="G77" s="32"/>
    </row>
    <row r="78" spans="1:7" ht="18" customHeight="1">
      <c r="A78" s="27" t="s">
        <v>194</v>
      </c>
      <c r="B78" s="30">
        <v>32</v>
      </c>
      <c r="C78" s="30">
        <v>158</v>
      </c>
      <c r="D78" s="30">
        <f t="shared" si="2"/>
        <v>833</v>
      </c>
      <c r="E78" s="28">
        <v>295</v>
      </c>
      <c r="F78" s="28">
        <f>E78-E77</f>
        <v>69</v>
      </c>
      <c r="G78" s="32"/>
    </row>
    <row r="79" spans="1:7" ht="18" customHeight="1">
      <c r="A79" s="27" t="s">
        <v>195</v>
      </c>
      <c r="B79" s="30">
        <v>22</v>
      </c>
      <c r="C79" s="30">
        <v>180</v>
      </c>
      <c r="D79" s="30">
        <f t="shared" si="2"/>
        <v>855</v>
      </c>
      <c r="E79" s="28">
        <v>289</v>
      </c>
      <c r="F79" s="28"/>
      <c r="G79" s="32"/>
    </row>
    <row r="80" spans="1:7" ht="18" customHeight="1">
      <c r="A80" s="27" t="s">
        <v>196</v>
      </c>
      <c r="B80" s="30">
        <v>21</v>
      </c>
      <c r="C80" s="30">
        <v>201</v>
      </c>
      <c r="D80" s="30">
        <f t="shared" si="2"/>
        <v>876</v>
      </c>
      <c r="E80" s="28">
        <v>252</v>
      </c>
      <c r="F80" s="28"/>
      <c r="G80" s="32"/>
    </row>
    <row r="81" spans="1:7" ht="18" customHeight="1">
      <c r="A81" s="27" t="s">
        <v>197</v>
      </c>
      <c r="B81" s="30">
        <v>18</v>
      </c>
      <c r="C81" s="30">
        <v>219</v>
      </c>
      <c r="D81" s="30">
        <f t="shared" si="2"/>
        <v>894</v>
      </c>
      <c r="E81" s="28">
        <v>240</v>
      </c>
      <c r="F81" s="28"/>
      <c r="G81" s="32"/>
    </row>
    <row r="82" spans="1:7" ht="18" customHeight="1">
      <c r="A82" s="27" t="s">
        <v>198</v>
      </c>
      <c r="B82" s="30">
        <v>32</v>
      </c>
      <c r="C82" s="30">
        <v>251</v>
      </c>
      <c r="D82" s="30">
        <f t="shared" si="2"/>
        <v>926</v>
      </c>
      <c r="E82" s="28">
        <v>224</v>
      </c>
      <c r="F82" s="28"/>
      <c r="G82" s="32"/>
    </row>
    <row r="83" spans="1:7" ht="18" customHeight="1">
      <c r="A83" s="27" t="s">
        <v>199</v>
      </c>
      <c r="B83" s="30">
        <v>68</v>
      </c>
      <c r="C83" s="30">
        <v>319</v>
      </c>
      <c r="D83" s="30">
        <f t="shared" si="2"/>
        <v>994</v>
      </c>
      <c r="E83" s="28">
        <v>179</v>
      </c>
      <c r="F83" s="28"/>
      <c r="G83" s="32" t="s">
        <v>210</v>
      </c>
    </row>
    <row r="84" spans="1:7" ht="18" customHeight="1">
      <c r="A84" s="27" t="s">
        <v>200</v>
      </c>
      <c r="B84" s="30">
        <v>1</v>
      </c>
      <c r="C84" s="30">
        <v>320</v>
      </c>
      <c r="D84" s="30">
        <f t="shared" si="2"/>
        <v>995</v>
      </c>
      <c r="E84" s="28">
        <v>181</v>
      </c>
      <c r="F84" s="28"/>
      <c r="G84" s="32" t="s">
        <v>211</v>
      </c>
    </row>
    <row r="85" spans="1:7" ht="18" customHeight="1">
      <c r="A85" s="27" t="s">
        <v>201</v>
      </c>
      <c r="B85" s="30">
        <v>19</v>
      </c>
      <c r="C85" s="30">
        <v>339</v>
      </c>
      <c r="D85" s="30">
        <f t="shared" si="2"/>
        <v>1014</v>
      </c>
      <c r="E85" s="28">
        <v>176</v>
      </c>
      <c r="F85" s="28"/>
      <c r="G85" s="32"/>
    </row>
    <row r="86" spans="1:7" ht="18" customHeight="1">
      <c r="A86" s="27" t="s">
        <v>202</v>
      </c>
      <c r="B86" s="30">
        <v>8</v>
      </c>
      <c r="C86" s="30">
        <v>347</v>
      </c>
      <c r="D86" s="30">
        <f t="shared" si="2"/>
        <v>1022</v>
      </c>
      <c r="E86" s="28">
        <v>179</v>
      </c>
      <c r="F86" s="28">
        <v>3</v>
      </c>
      <c r="G86" s="32"/>
    </row>
    <row r="87" spans="1:7" ht="18" customHeight="1">
      <c r="A87" s="51" t="s">
        <v>203</v>
      </c>
      <c r="B87" s="30">
        <v>17</v>
      </c>
      <c r="C87" s="30">
        <v>364</v>
      </c>
      <c r="D87" s="30">
        <f t="shared" si="2"/>
        <v>1039</v>
      </c>
      <c r="E87" s="28">
        <v>185</v>
      </c>
      <c r="F87" s="28">
        <f>E87-E86</f>
        <v>6</v>
      </c>
      <c r="G87" s="32"/>
    </row>
    <row r="88" spans="1:7" ht="18" customHeight="1">
      <c r="A88" s="27" t="s">
        <v>204</v>
      </c>
      <c r="B88" s="30">
        <v>12</v>
      </c>
      <c r="C88" s="30">
        <v>376</v>
      </c>
      <c r="D88" s="30">
        <f t="shared" si="2"/>
        <v>1051</v>
      </c>
      <c r="E88" s="28">
        <v>188</v>
      </c>
      <c r="F88" s="28">
        <v>3</v>
      </c>
      <c r="G88" s="32"/>
    </row>
    <row r="89" spans="1:7" ht="18" customHeight="1" thickBot="1">
      <c r="A89" s="54" t="s">
        <v>32</v>
      </c>
      <c r="B89" s="30">
        <v>21</v>
      </c>
      <c r="C89" s="30">
        <v>397</v>
      </c>
      <c r="D89" s="30">
        <f t="shared" si="2"/>
        <v>1072</v>
      </c>
      <c r="E89" s="28">
        <v>188</v>
      </c>
      <c r="F89" s="28"/>
      <c r="G89" s="153" t="s">
        <v>622</v>
      </c>
    </row>
    <row r="90" spans="1:7" ht="18" customHeight="1" thickBot="1">
      <c r="A90" s="33" t="s">
        <v>206</v>
      </c>
      <c r="B90" s="34"/>
      <c r="C90" s="35" t="s">
        <v>205</v>
      </c>
      <c r="D90" s="36"/>
      <c r="E90" s="37">
        <f>397/3</f>
        <v>132.33333333333334</v>
      </c>
      <c r="F90" s="38" t="s">
        <v>72</v>
      </c>
      <c r="G90" s="39"/>
    </row>
    <row r="91" spans="1:7" ht="12" customHeight="1" thickBot="1">
      <c r="A91" s="18"/>
      <c r="B91" s="19"/>
      <c r="C91" s="20"/>
      <c r="D91" s="20"/>
      <c r="E91" s="21"/>
      <c r="F91" s="21"/>
      <c r="G91" s="9"/>
    </row>
    <row r="92" spans="1:7" ht="18" customHeight="1" thickBot="1">
      <c r="A92" s="22" t="s">
        <v>209</v>
      </c>
      <c r="B92" s="23" t="s">
        <v>347</v>
      </c>
      <c r="C92" s="24"/>
      <c r="D92" s="25"/>
      <c r="E92" s="24"/>
      <c r="F92" s="24"/>
      <c r="G92" s="26" t="s">
        <v>349</v>
      </c>
    </row>
    <row r="93" spans="1:7" ht="18" customHeight="1">
      <c r="A93" s="54" t="s">
        <v>32</v>
      </c>
      <c r="B93" s="30">
        <v>0</v>
      </c>
      <c r="C93" s="30">
        <v>0</v>
      </c>
      <c r="D93" s="30">
        <v>1072</v>
      </c>
      <c r="E93" s="28">
        <v>188</v>
      </c>
      <c r="F93" s="28"/>
      <c r="G93" s="32"/>
    </row>
    <row r="94" spans="1:7" ht="18" customHeight="1">
      <c r="A94" s="27" t="s">
        <v>212</v>
      </c>
      <c r="B94" s="30">
        <v>10</v>
      </c>
      <c r="C94" s="30">
        <v>10</v>
      </c>
      <c r="D94" s="30">
        <f>$D$93+C94</f>
        <v>1082</v>
      </c>
      <c r="E94" s="28">
        <v>181</v>
      </c>
      <c r="F94" s="28"/>
      <c r="G94" s="32" t="s">
        <v>213</v>
      </c>
    </row>
    <row r="95" spans="1:7" ht="18" customHeight="1">
      <c r="A95" s="27" t="s">
        <v>217</v>
      </c>
      <c r="B95" s="30">
        <v>13</v>
      </c>
      <c r="C95" s="30">
        <v>23</v>
      </c>
      <c r="D95" s="30">
        <f aca="true" t="shared" si="3" ref="D95:D119">$D$93+C95</f>
        <v>1095</v>
      </c>
      <c r="E95" s="28">
        <v>195</v>
      </c>
      <c r="F95" s="28">
        <v>45</v>
      </c>
      <c r="G95" s="32"/>
    </row>
    <row r="96" spans="1:7" ht="18" customHeight="1">
      <c r="A96" s="54" t="s">
        <v>214</v>
      </c>
      <c r="B96" s="30">
        <v>36</v>
      </c>
      <c r="C96" s="30">
        <v>59</v>
      </c>
      <c r="D96" s="30">
        <f t="shared" si="3"/>
        <v>1131</v>
      </c>
      <c r="E96" s="28">
        <v>237</v>
      </c>
      <c r="F96" s="28">
        <v>130</v>
      </c>
      <c r="G96" s="32"/>
    </row>
    <row r="97" spans="1:7" ht="18" customHeight="1">
      <c r="A97" s="51" t="s">
        <v>215</v>
      </c>
      <c r="B97" s="30">
        <v>58</v>
      </c>
      <c r="C97" s="30">
        <v>117</v>
      </c>
      <c r="D97" s="30">
        <f t="shared" si="3"/>
        <v>1189</v>
      </c>
      <c r="E97" s="28">
        <v>286</v>
      </c>
      <c r="F97" s="28">
        <v>180</v>
      </c>
      <c r="G97" s="32" t="s">
        <v>624</v>
      </c>
    </row>
    <row r="98" spans="1:7" ht="18" customHeight="1">
      <c r="A98" s="27" t="s">
        <v>216</v>
      </c>
      <c r="B98" s="30">
        <v>4</v>
      </c>
      <c r="C98" s="30">
        <v>121</v>
      </c>
      <c r="D98" s="30">
        <f t="shared" si="3"/>
        <v>1193</v>
      </c>
      <c r="E98" s="28">
        <v>303</v>
      </c>
      <c r="F98" s="28">
        <v>20</v>
      </c>
      <c r="G98" s="32"/>
    </row>
    <row r="99" spans="1:7" ht="18" customHeight="1">
      <c r="A99" s="27" t="s">
        <v>218</v>
      </c>
      <c r="B99" s="30">
        <v>11</v>
      </c>
      <c r="C99" s="30">
        <v>132</v>
      </c>
      <c r="D99" s="30">
        <f t="shared" si="3"/>
        <v>1204</v>
      </c>
      <c r="E99" s="28">
        <v>309</v>
      </c>
      <c r="F99" s="28">
        <v>35</v>
      </c>
      <c r="G99" s="32"/>
    </row>
    <row r="100" spans="1:7" ht="18" customHeight="1">
      <c r="A100" s="27" t="s">
        <v>219</v>
      </c>
      <c r="B100" s="30">
        <v>8</v>
      </c>
      <c r="C100" s="30">
        <v>140</v>
      </c>
      <c r="D100" s="30">
        <f t="shared" si="3"/>
        <v>1212</v>
      </c>
      <c r="E100" s="28">
        <v>301</v>
      </c>
      <c r="F100" s="28"/>
      <c r="G100" s="32"/>
    </row>
    <row r="101" spans="1:7" ht="18" customHeight="1">
      <c r="A101" s="27" t="s">
        <v>220</v>
      </c>
      <c r="B101" s="30">
        <v>15</v>
      </c>
      <c r="C101" s="30">
        <v>155</v>
      </c>
      <c r="D101" s="30">
        <f t="shared" si="3"/>
        <v>1227</v>
      </c>
      <c r="E101" s="28">
        <v>305</v>
      </c>
      <c r="F101" s="28">
        <f>E101-E100</f>
        <v>4</v>
      </c>
      <c r="G101" s="32"/>
    </row>
    <row r="102" spans="1:7" ht="18" customHeight="1">
      <c r="A102" s="27" t="s">
        <v>221</v>
      </c>
      <c r="B102" s="30">
        <v>15</v>
      </c>
      <c r="C102" s="30">
        <v>170</v>
      </c>
      <c r="D102" s="30">
        <f t="shared" si="3"/>
        <v>1242</v>
      </c>
      <c r="E102" s="28">
        <v>288</v>
      </c>
      <c r="F102" s="28"/>
      <c r="G102" s="32"/>
    </row>
    <row r="103" spans="1:7" ht="18" customHeight="1">
      <c r="A103" s="27" t="s">
        <v>222</v>
      </c>
      <c r="B103" s="30">
        <v>8</v>
      </c>
      <c r="C103" s="30">
        <v>178</v>
      </c>
      <c r="D103" s="30">
        <f t="shared" si="3"/>
        <v>1250</v>
      </c>
      <c r="E103" s="28">
        <v>285</v>
      </c>
      <c r="F103" s="28"/>
      <c r="G103" s="32"/>
    </row>
    <row r="104" spans="1:7" ht="18" customHeight="1">
      <c r="A104" s="27" t="s">
        <v>223</v>
      </c>
      <c r="B104" s="30">
        <v>6</v>
      </c>
      <c r="C104" s="30">
        <v>184</v>
      </c>
      <c r="D104" s="30">
        <f t="shared" si="3"/>
        <v>1256</v>
      </c>
      <c r="E104" s="28">
        <v>277</v>
      </c>
      <c r="F104" s="28"/>
      <c r="G104" s="32"/>
    </row>
    <row r="105" spans="1:7" ht="18" customHeight="1">
      <c r="A105" s="27" t="s">
        <v>224</v>
      </c>
      <c r="B105" s="30">
        <v>25</v>
      </c>
      <c r="C105" s="30">
        <v>209</v>
      </c>
      <c r="D105" s="30">
        <f t="shared" si="3"/>
        <v>1281</v>
      </c>
      <c r="E105" s="28">
        <v>269</v>
      </c>
      <c r="F105" s="28"/>
      <c r="G105" s="32"/>
    </row>
    <row r="106" spans="1:7" ht="18" customHeight="1">
      <c r="A106" s="27" t="s">
        <v>225</v>
      </c>
      <c r="B106" s="30">
        <v>19</v>
      </c>
      <c r="C106" s="30">
        <v>228</v>
      </c>
      <c r="D106" s="30">
        <f t="shared" si="3"/>
        <v>1300</v>
      </c>
      <c r="E106" s="28">
        <v>253</v>
      </c>
      <c r="F106" s="28"/>
      <c r="G106" s="32"/>
    </row>
    <row r="107" spans="1:7" ht="18" customHeight="1">
      <c r="A107" s="27" t="s">
        <v>226</v>
      </c>
      <c r="B107" s="30">
        <v>10</v>
      </c>
      <c r="C107" s="30">
        <v>238</v>
      </c>
      <c r="D107" s="30">
        <f t="shared" si="3"/>
        <v>1310</v>
      </c>
      <c r="E107" s="28">
        <v>244</v>
      </c>
      <c r="F107" s="28"/>
      <c r="G107" s="32"/>
    </row>
    <row r="108" spans="1:7" ht="18" customHeight="1">
      <c r="A108" s="27" t="s">
        <v>227</v>
      </c>
      <c r="B108" s="30">
        <v>26</v>
      </c>
      <c r="C108" s="30">
        <v>264</v>
      </c>
      <c r="D108" s="30">
        <f t="shared" si="3"/>
        <v>1336</v>
      </c>
      <c r="E108" s="28">
        <v>271</v>
      </c>
      <c r="F108" s="28">
        <f>E108-E107</f>
        <v>27</v>
      </c>
      <c r="G108" s="32"/>
    </row>
    <row r="109" spans="1:7" ht="18" customHeight="1">
      <c r="A109" s="27" t="s">
        <v>228</v>
      </c>
      <c r="B109" s="30">
        <v>8</v>
      </c>
      <c r="C109" s="30">
        <v>272</v>
      </c>
      <c r="D109" s="30">
        <f t="shared" si="3"/>
        <v>1344</v>
      </c>
      <c r="E109" s="28">
        <v>274</v>
      </c>
      <c r="F109" s="28">
        <f>E109-E108</f>
        <v>3</v>
      </c>
      <c r="G109" s="32"/>
    </row>
    <row r="110" spans="1:7" ht="18" customHeight="1">
      <c r="A110" s="27" t="s">
        <v>229</v>
      </c>
      <c r="B110" s="30">
        <v>25</v>
      </c>
      <c r="C110" s="30">
        <v>297</v>
      </c>
      <c r="D110" s="30">
        <f t="shared" si="3"/>
        <v>1369</v>
      </c>
      <c r="E110" s="28">
        <v>212</v>
      </c>
      <c r="F110" s="28"/>
      <c r="G110" s="32"/>
    </row>
    <row r="111" spans="1:7" ht="18" customHeight="1">
      <c r="A111" s="27" t="s">
        <v>230</v>
      </c>
      <c r="B111" s="30">
        <v>9</v>
      </c>
      <c r="C111" s="30">
        <v>306</v>
      </c>
      <c r="D111" s="30">
        <f t="shared" si="3"/>
        <v>1378</v>
      </c>
      <c r="E111" s="28">
        <v>209</v>
      </c>
      <c r="F111" s="28"/>
      <c r="G111" s="32"/>
    </row>
    <row r="112" spans="1:7" ht="18" customHeight="1">
      <c r="A112" s="27" t="s">
        <v>231</v>
      </c>
      <c r="B112" s="30">
        <v>28</v>
      </c>
      <c r="C112" s="30">
        <v>334</v>
      </c>
      <c r="D112" s="30">
        <f t="shared" si="3"/>
        <v>1406</v>
      </c>
      <c r="E112" s="28">
        <v>193</v>
      </c>
      <c r="F112" s="28"/>
      <c r="G112" s="32" t="s">
        <v>623</v>
      </c>
    </row>
    <row r="113" spans="1:7" ht="18" customHeight="1">
      <c r="A113" s="27" t="s">
        <v>232</v>
      </c>
      <c r="B113" s="30">
        <v>14</v>
      </c>
      <c r="C113" s="30">
        <v>348</v>
      </c>
      <c r="D113" s="30">
        <f t="shared" si="3"/>
        <v>1420</v>
      </c>
      <c r="E113" s="28">
        <v>187</v>
      </c>
      <c r="F113" s="28"/>
      <c r="G113" s="32"/>
    </row>
    <row r="114" spans="1:7" ht="18" customHeight="1">
      <c r="A114" s="27" t="s">
        <v>233</v>
      </c>
      <c r="B114" s="30">
        <v>9</v>
      </c>
      <c r="C114" s="30">
        <v>357</v>
      </c>
      <c r="D114" s="30">
        <f t="shared" si="3"/>
        <v>1429</v>
      </c>
      <c r="E114" s="28">
        <v>186</v>
      </c>
      <c r="F114" s="28"/>
      <c r="G114" s="32" t="s">
        <v>234</v>
      </c>
    </row>
    <row r="115" spans="1:7" ht="18" customHeight="1">
      <c r="A115" s="27" t="s">
        <v>235</v>
      </c>
      <c r="B115" s="30">
        <v>42</v>
      </c>
      <c r="C115" s="30">
        <v>399</v>
      </c>
      <c r="D115" s="30">
        <f t="shared" si="3"/>
        <v>1471</v>
      </c>
      <c r="E115" s="28">
        <v>184</v>
      </c>
      <c r="F115" s="28"/>
      <c r="G115" s="32"/>
    </row>
    <row r="116" spans="1:7" ht="18" customHeight="1">
      <c r="A116" s="27" t="s">
        <v>236</v>
      </c>
      <c r="B116" s="30">
        <v>6</v>
      </c>
      <c r="C116" s="30">
        <v>405</v>
      </c>
      <c r="D116" s="30">
        <f t="shared" si="3"/>
        <v>1477</v>
      </c>
      <c r="E116" s="28">
        <v>180</v>
      </c>
      <c r="F116" s="28"/>
      <c r="G116" s="32"/>
    </row>
    <row r="117" spans="1:7" ht="18" customHeight="1">
      <c r="A117" s="27" t="s">
        <v>237</v>
      </c>
      <c r="B117" s="30">
        <v>5</v>
      </c>
      <c r="C117" s="30">
        <v>410</v>
      </c>
      <c r="D117" s="30">
        <f t="shared" si="3"/>
        <v>1482</v>
      </c>
      <c r="E117" s="28">
        <v>180</v>
      </c>
      <c r="F117" s="28"/>
      <c r="G117" s="32"/>
    </row>
    <row r="118" spans="1:7" ht="18" customHeight="1">
      <c r="A118" s="54" t="s">
        <v>238</v>
      </c>
      <c r="B118" s="30">
        <v>34</v>
      </c>
      <c r="C118" s="30">
        <v>444</v>
      </c>
      <c r="D118" s="30">
        <f t="shared" si="3"/>
        <v>1516</v>
      </c>
      <c r="E118" s="28">
        <v>196</v>
      </c>
      <c r="F118" s="28">
        <f>E118-E117</f>
        <v>16</v>
      </c>
      <c r="G118" s="32"/>
    </row>
    <row r="119" spans="1:7" ht="18" customHeight="1">
      <c r="A119" s="27" t="s">
        <v>239</v>
      </c>
      <c r="B119" s="30">
        <v>31</v>
      </c>
      <c r="C119" s="30">
        <v>475</v>
      </c>
      <c r="D119" s="30">
        <f t="shared" si="3"/>
        <v>1547</v>
      </c>
      <c r="E119" s="28">
        <v>199</v>
      </c>
      <c r="F119" s="28">
        <f>E119-E118</f>
        <v>3</v>
      </c>
      <c r="G119" s="153" t="s">
        <v>682</v>
      </c>
    </row>
    <row r="120" spans="1:7" ht="18" customHeight="1" thickBot="1">
      <c r="A120" s="159" t="s">
        <v>348</v>
      </c>
      <c r="B120" s="160"/>
      <c r="C120" s="160"/>
      <c r="D120" s="160"/>
      <c r="E120" s="160"/>
      <c r="F120" s="160"/>
      <c r="G120" s="161"/>
    </row>
    <row r="121" spans="1:7" ht="18" customHeight="1" thickBot="1">
      <c r="A121" s="33" t="s">
        <v>240</v>
      </c>
      <c r="B121" s="34"/>
      <c r="C121" s="35" t="s">
        <v>242</v>
      </c>
      <c r="D121" s="36"/>
      <c r="E121" s="37">
        <f>475/4</f>
        <v>118.75</v>
      </c>
      <c r="F121" s="38" t="s">
        <v>72</v>
      </c>
      <c r="G121" s="39"/>
    </row>
    <row r="122" spans="1:7" ht="12" customHeight="1" thickBot="1">
      <c r="A122" s="18"/>
      <c r="B122" s="19"/>
      <c r="C122" s="20"/>
      <c r="D122" s="20"/>
      <c r="E122" s="21"/>
      <c r="F122" s="21"/>
      <c r="G122" s="9"/>
    </row>
    <row r="123" spans="1:7" ht="18" customHeight="1" thickBot="1">
      <c r="A123" s="22" t="s">
        <v>241</v>
      </c>
      <c r="B123" s="23" t="s">
        <v>344</v>
      </c>
      <c r="C123" s="24"/>
      <c r="D123" s="25"/>
      <c r="E123" s="24"/>
      <c r="F123" s="24"/>
      <c r="G123" s="26" t="s">
        <v>284</v>
      </c>
    </row>
    <row r="124" spans="1:7" ht="18" customHeight="1">
      <c r="A124" s="27" t="s">
        <v>239</v>
      </c>
      <c r="B124" s="30">
        <v>0</v>
      </c>
      <c r="C124" s="30">
        <v>0</v>
      </c>
      <c r="D124" s="30">
        <v>1547</v>
      </c>
      <c r="E124" s="28">
        <v>199</v>
      </c>
      <c r="F124" s="28"/>
      <c r="G124" s="32"/>
    </row>
    <row r="125" spans="1:7" ht="18" customHeight="1">
      <c r="A125" s="27" t="s">
        <v>243</v>
      </c>
      <c r="B125" s="30">
        <v>16</v>
      </c>
      <c r="C125" s="30">
        <v>16</v>
      </c>
      <c r="D125" s="30">
        <f>$D$124+C125</f>
        <v>1563</v>
      </c>
      <c r="E125" s="28">
        <v>213</v>
      </c>
      <c r="F125" s="28">
        <f>E125-E124</f>
        <v>14</v>
      </c>
      <c r="G125" s="32"/>
    </row>
    <row r="126" spans="1:7" ht="18" customHeight="1">
      <c r="A126" s="27" t="s">
        <v>244</v>
      </c>
      <c r="B126" s="30">
        <v>23</v>
      </c>
      <c r="C126" s="30">
        <v>39</v>
      </c>
      <c r="D126" s="30">
        <f aca="true" t="shared" si="4" ref="D126:D171">$D$124+C126</f>
        <v>1586</v>
      </c>
      <c r="E126" s="28">
        <v>236</v>
      </c>
      <c r="F126" s="28">
        <f aca="true" t="shared" si="5" ref="F126:F171">E126-E125</f>
        <v>23</v>
      </c>
      <c r="G126" s="32"/>
    </row>
    <row r="127" spans="1:7" ht="18" customHeight="1">
      <c r="A127" s="27" t="s">
        <v>137</v>
      </c>
      <c r="B127" s="30">
        <v>13</v>
      </c>
      <c r="C127" s="30">
        <v>52</v>
      </c>
      <c r="D127" s="30">
        <f t="shared" si="4"/>
        <v>1599</v>
      </c>
      <c r="E127" s="28">
        <v>219</v>
      </c>
      <c r="F127" s="28"/>
      <c r="G127" s="32"/>
    </row>
    <row r="128" spans="1:7" ht="18" customHeight="1">
      <c r="A128" s="27" t="s">
        <v>245</v>
      </c>
      <c r="B128" s="30">
        <v>18</v>
      </c>
      <c r="C128" s="30">
        <v>70</v>
      </c>
      <c r="D128" s="30">
        <f t="shared" si="4"/>
        <v>1617</v>
      </c>
      <c r="E128" s="28">
        <v>243</v>
      </c>
      <c r="F128" s="28">
        <f t="shared" si="5"/>
        <v>24</v>
      </c>
      <c r="G128" s="32"/>
    </row>
    <row r="129" spans="1:7" ht="18" customHeight="1">
      <c r="A129" s="27" t="s">
        <v>246</v>
      </c>
      <c r="B129" s="30">
        <v>82</v>
      </c>
      <c r="C129" s="30">
        <v>152</v>
      </c>
      <c r="D129" s="30">
        <f t="shared" si="4"/>
        <v>1699</v>
      </c>
      <c r="E129" s="28">
        <v>211</v>
      </c>
      <c r="F129" s="28"/>
      <c r="G129" s="32"/>
    </row>
    <row r="130" spans="1:7" ht="18" customHeight="1">
      <c r="A130" s="27" t="s">
        <v>247</v>
      </c>
      <c r="B130" s="30">
        <v>21</v>
      </c>
      <c r="C130" s="30">
        <v>173</v>
      </c>
      <c r="D130" s="30">
        <f t="shared" si="4"/>
        <v>1720</v>
      </c>
      <c r="E130" s="28">
        <v>206</v>
      </c>
      <c r="F130" s="28"/>
      <c r="G130" s="32"/>
    </row>
    <row r="131" spans="1:7" ht="18" customHeight="1">
      <c r="A131" s="27" t="s">
        <v>248</v>
      </c>
      <c r="B131" s="30">
        <v>38</v>
      </c>
      <c r="C131" s="30">
        <v>211</v>
      </c>
      <c r="D131" s="30">
        <f t="shared" si="4"/>
        <v>1758</v>
      </c>
      <c r="E131" s="28">
        <v>183</v>
      </c>
      <c r="F131" s="28"/>
      <c r="G131" s="32"/>
    </row>
    <row r="132" spans="1:7" ht="18" customHeight="1">
      <c r="A132" s="27" t="s">
        <v>249</v>
      </c>
      <c r="B132" s="30">
        <v>24</v>
      </c>
      <c r="C132" s="30">
        <v>235</v>
      </c>
      <c r="D132" s="30">
        <f t="shared" si="4"/>
        <v>1782</v>
      </c>
      <c r="E132" s="28">
        <v>197</v>
      </c>
      <c r="F132" s="28">
        <f t="shared" si="5"/>
        <v>14</v>
      </c>
      <c r="G132" s="32" t="s">
        <v>262</v>
      </c>
    </row>
    <row r="133" spans="1:10" ht="18" customHeight="1">
      <c r="A133" s="27" t="s">
        <v>250</v>
      </c>
      <c r="B133" s="30">
        <v>22</v>
      </c>
      <c r="C133" s="30">
        <v>257</v>
      </c>
      <c r="D133" s="30">
        <f t="shared" si="4"/>
        <v>1804</v>
      </c>
      <c r="E133" s="28">
        <v>177</v>
      </c>
      <c r="F133" s="28"/>
      <c r="G133" s="32"/>
      <c r="J133" s="150"/>
    </row>
    <row r="134" spans="1:7" ht="18" customHeight="1">
      <c r="A134" s="51" t="s">
        <v>251</v>
      </c>
      <c r="B134" s="30">
        <v>8</v>
      </c>
      <c r="C134" s="30">
        <v>265</v>
      </c>
      <c r="D134" s="30">
        <f t="shared" si="4"/>
        <v>1812</v>
      </c>
      <c r="E134" s="28">
        <v>175</v>
      </c>
      <c r="F134" s="28"/>
      <c r="G134" s="32" t="s">
        <v>625</v>
      </c>
    </row>
    <row r="135" spans="1:6" ht="18" customHeight="1">
      <c r="A135" s="27" t="s">
        <v>252</v>
      </c>
      <c r="B135" s="30">
        <v>64</v>
      </c>
      <c r="C135" s="30">
        <v>329</v>
      </c>
      <c r="D135" s="30">
        <f t="shared" si="4"/>
        <v>1876</v>
      </c>
      <c r="E135" s="28">
        <v>207</v>
      </c>
      <c r="F135" s="28">
        <f t="shared" si="5"/>
        <v>32</v>
      </c>
    </row>
    <row r="136" spans="1:7" ht="18" customHeight="1">
      <c r="A136" s="27" t="s">
        <v>253</v>
      </c>
      <c r="B136" s="30">
        <v>28</v>
      </c>
      <c r="C136" s="30">
        <v>357</v>
      </c>
      <c r="D136" s="30">
        <f t="shared" si="4"/>
        <v>1904</v>
      </c>
      <c r="E136" s="28">
        <v>198</v>
      </c>
      <c r="F136" s="28"/>
      <c r="G136" s="32"/>
    </row>
    <row r="137" spans="1:7" ht="18" customHeight="1">
      <c r="A137" s="27" t="s">
        <v>254</v>
      </c>
      <c r="B137" s="30">
        <v>89</v>
      </c>
      <c r="C137" s="30">
        <v>446</v>
      </c>
      <c r="D137" s="30">
        <f t="shared" si="4"/>
        <v>1993</v>
      </c>
      <c r="E137" s="28">
        <v>289</v>
      </c>
      <c r="F137" s="28">
        <f t="shared" si="5"/>
        <v>91</v>
      </c>
      <c r="G137" s="32"/>
    </row>
    <row r="138" spans="1:7" ht="18" customHeight="1">
      <c r="A138" s="51" t="s">
        <v>255</v>
      </c>
      <c r="B138" s="30">
        <v>96</v>
      </c>
      <c r="C138" s="30">
        <v>542</v>
      </c>
      <c r="D138" s="30">
        <f t="shared" si="4"/>
        <v>2089</v>
      </c>
      <c r="E138" s="28">
        <v>244</v>
      </c>
      <c r="F138" s="28"/>
      <c r="G138" s="32"/>
    </row>
    <row r="139" spans="1:7" ht="18" customHeight="1">
      <c r="A139" s="27" t="s">
        <v>256</v>
      </c>
      <c r="B139" s="30">
        <v>126</v>
      </c>
      <c r="C139" s="30">
        <v>668</v>
      </c>
      <c r="D139" s="30">
        <f t="shared" si="4"/>
        <v>2215</v>
      </c>
      <c r="E139" s="28">
        <v>392</v>
      </c>
      <c r="F139" s="28">
        <f t="shared" si="5"/>
        <v>148</v>
      </c>
      <c r="G139" s="32"/>
    </row>
    <row r="140" spans="1:7" ht="18" customHeight="1">
      <c r="A140" s="27" t="s">
        <v>257</v>
      </c>
      <c r="B140" s="30">
        <v>22</v>
      </c>
      <c r="C140" s="30">
        <v>690</v>
      </c>
      <c r="D140" s="30">
        <f t="shared" si="4"/>
        <v>2237</v>
      </c>
      <c r="E140" s="28">
        <v>368</v>
      </c>
      <c r="F140" s="28"/>
      <c r="G140" s="32"/>
    </row>
    <row r="141" spans="1:7" ht="18" customHeight="1">
      <c r="A141" s="27" t="s">
        <v>258</v>
      </c>
      <c r="B141" s="30">
        <v>39</v>
      </c>
      <c r="C141" s="30">
        <v>729</v>
      </c>
      <c r="D141" s="30">
        <f t="shared" si="4"/>
        <v>2276</v>
      </c>
      <c r="E141" s="28">
        <v>338</v>
      </c>
      <c r="F141" s="28"/>
      <c r="G141" s="32"/>
    </row>
    <row r="142" spans="1:7" ht="18" customHeight="1">
      <c r="A142" s="27" t="s">
        <v>259</v>
      </c>
      <c r="B142" s="30">
        <v>43</v>
      </c>
      <c r="C142" s="30">
        <v>772</v>
      </c>
      <c r="D142" s="30">
        <f t="shared" si="4"/>
        <v>2319</v>
      </c>
      <c r="E142" s="28">
        <v>298</v>
      </c>
      <c r="F142" s="28"/>
      <c r="G142" s="32"/>
    </row>
    <row r="143" spans="1:7" ht="18" customHeight="1">
      <c r="A143" s="55" t="s">
        <v>34</v>
      </c>
      <c r="B143" s="30">
        <v>9</v>
      </c>
      <c r="C143" s="30">
        <v>781</v>
      </c>
      <c r="D143" s="30">
        <f t="shared" si="4"/>
        <v>2328</v>
      </c>
      <c r="E143" s="28">
        <v>336</v>
      </c>
      <c r="F143" s="28">
        <f t="shared" si="5"/>
        <v>38</v>
      </c>
      <c r="G143" s="32" t="s">
        <v>260</v>
      </c>
    </row>
    <row r="144" spans="1:7" ht="18" customHeight="1">
      <c r="A144" s="27" t="s">
        <v>263</v>
      </c>
      <c r="B144" s="30">
        <v>42</v>
      </c>
      <c r="C144" s="30">
        <v>823</v>
      </c>
      <c r="D144" s="30">
        <f t="shared" si="4"/>
        <v>2370</v>
      </c>
      <c r="E144" s="28">
        <v>340</v>
      </c>
      <c r="F144" s="28">
        <f t="shared" si="5"/>
        <v>4</v>
      </c>
      <c r="G144" s="32" t="s">
        <v>261</v>
      </c>
    </row>
    <row r="145" spans="1:7" ht="18" customHeight="1">
      <c r="A145" s="27" t="s">
        <v>264</v>
      </c>
      <c r="B145" s="30">
        <v>24</v>
      </c>
      <c r="C145" s="30">
        <v>847</v>
      </c>
      <c r="D145" s="30">
        <f t="shared" si="4"/>
        <v>2394</v>
      </c>
      <c r="E145" s="28">
        <v>391</v>
      </c>
      <c r="F145" s="28">
        <f t="shared" si="5"/>
        <v>51</v>
      </c>
      <c r="G145" s="32"/>
    </row>
    <row r="146" spans="1:7" ht="18" customHeight="1">
      <c r="A146" s="27" t="s">
        <v>265</v>
      </c>
      <c r="B146" s="30">
        <v>103</v>
      </c>
      <c r="C146" s="30">
        <v>950</v>
      </c>
      <c r="D146" s="30">
        <f t="shared" si="4"/>
        <v>2497</v>
      </c>
      <c r="E146" s="28">
        <v>497</v>
      </c>
      <c r="F146" s="28">
        <f t="shared" si="5"/>
        <v>106</v>
      </c>
      <c r="G146" s="32"/>
    </row>
    <row r="147" spans="1:7" ht="18" customHeight="1">
      <c r="A147" s="27" t="s">
        <v>266</v>
      </c>
      <c r="B147" s="30">
        <v>19</v>
      </c>
      <c r="C147" s="30">
        <v>969</v>
      </c>
      <c r="D147" s="30">
        <f t="shared" si="4"/>
        <v>2516</v>
      </c>
      <c r="E147" s="28">
        <v>519</v>
      </c>
      <c r="F147" s="28">
        <f t="shared" si="5"/>
        <v>22</v>
      </c>
      <c r="G147" s="32"/>
    </row>
    <row r="148" spans="1:7" ht="18" customHeight="1">
      <c r="A148" s="27" t="s">
        <v>267</v>
      </c>
      <c r="B148" s="30">
        <v>17</v>
      </c>
      <c r="C148" s="30">
        <v>986</v>
      </c>
      <c r="D148" s="30">
        <f t="shared" si="4"/>
        <v>2533</v>
      </c>
      <c r="E148" s="28">
        <v>541</v>
      </c>
      <c r="F148" s="28">
        <f t="shared" si="5"/>
        <v>22</v>
      </c>
      <c r="G148" s="32"/>
    </row>
    <row r="149" spans="1:7" ht="18" customHeight="1">
      <c r="A149" s="27" t="s">
        <v>268</v>
      </c>
      <c r="B149" s="30">
        <v>19</v>
      </c>
      <c r="C149" s="30">
        <v>1005</v>
      </c>
      <c r="D149" s="30">
        <f t="shared" si="4"/>
        <v>2552</v>
      </c>
      <c r="E149" s="28">
        <v>573</v>
      </c>
      <c r="F149" s="28">
        <f t="shared" si="5"/>
        <v>32</v>
      </c>
      <c r="G149" s="32"/>
    </row>
    <row r="150" spans="1:7" ht="18" customHeight="1">
      <c r="A150" s="27" t="s">
        <v>269</v>
      </c>
      <c r="B150" s="30">
        <v>92</v>
      </c>
      <c r="C150" s="30">
        <v>1097</v>
      </c>
      <c r="D150" s="30">
        <f t="shared" si="4"/>
        <v>2644</v>
      </c>
      <c r="E150" s="28">
        <v>710</v>
      </c>
      <c r="F150" s="28">
        <f t="shared" si="5"/>
        <v>137</v>
      </c>
      <c r="G150" s="32"/>
    </row>
    <row r="151" spans="1:7" ht="18" customHeight="1">
      <c r="A151" s="27" t="s">
        <v>270</v>
      </c>
      <c r="B151" s="30">
        <v>10</v>
      </c>
      <c r="C151" s="30">
        <v>1107</v>
      </c>
      <c r="D151" s="30">
        <f t="shared" si="4"/>
        <v>2654</v>
      </c>
      <c r="E151" s="28">
        <v>725</v>
      </c>
      <c r="F151" s="28">
        <f t="shared" si="5"/>
        <v>15</v>
      </c>
      <c r="G151" s="32"/>
    </row>
    <row r="152" spans="1:7" ht="18" customHeight="1">
      <c r="A152" s="27" t="s">
        <v>271</v>
      </c>
      <c r="B152" s="30">
        <v>48</v>
      </c>
      <c r="C152" s="30">
        <v>1155</v>
      </c>
      <c r="D152" s="30">
        <f t="shared" si="4"/>
        <v>2702</v>
      </c>
      <c r="E152" s="28">
        <v>761</v>
      </c>
      <c r="F152" s="28">
        <f t="shared" si="5"/>
        <v>36</v>
      </c>
      <c r="G152" s="32"/>
    </row>
    <row r="153" spans="1:7" ht="18" customHeight="1">
      <c r="A153" s="27" t="s">
        <v>272</v>
      </c>
      <c r="B153" s="30">
        <v>18</v>
      </c>
      <c r="C153" s="30">
        <v>1173</v>
      </c>
      <c r="D153" s="30">
        <f t="shared" si="4"/>
        <v>2720</v>
      </c>
      <c r="E153" s="28">
        <v>781</v>
      </c>
      <c r="F153" s="28">
        <f t="shared" si="5"/>
        <v>20</v>
      </c>
      <c r="G153" s="32"/>
    </row>
    <row r="154" spans="1:7" ht="18" customHeight="1">
      <c r="A154" s="27" t="s">
        <v>273</v>
      </c>
      <c r="B154" s="30">
        <v>20</v>
      </c>
      <c r="C154" s="30">
        <v>1193</v>
      </c>
      <c r="D154" s="30">
        <f t="shared" si="4"/>
        <v>2740</v>
      </c>
      <c r="E154" s="28">
        <v>812</v>
      </c>
      <c r="F154" s="28">
        <f t="shared" si="5"/>
        <v>31</v>
      </c>
      <c r="G154" s="32"/>
    </row>
    <row r="155" spans="1:7" ht="18" customHeight="1">
      <c r="A155" s="51" t="s">
        <v>274</v>
      </c>
      <c r="B155" s="30">
        <v>37</v>
      </c>
      <c r="C155" s="30">
        <v>1230</v>
      </c>
      <c r="D155" s="30">
        <f t="shared" si="4"/>
        <v>2777</v>
      </c>
      <c r="E155" s="28">
        <v>858</v>
      </c>
      <c r="F155" s="28">
        <f t="shared" si="5"/>
        <v>46</v>
      </c>
      <c r="G155" s="32"/>
    </row>
    <row r="156" spans="1:7" ht="18" customHeight="1">
      <c r="A156" s="27" t="s">
        <v>275</v>
      </c>
      <c r="B156" s="30">
        <v>82</v>
      </c>
      <c r="C156" s="30">
        <v>1312</v>
      </c>
      <c r="D156" s="30">
        <f t="shared" si="4"/>
        <v>2859</v>
      </c>
      <c r="E156" s="28">
        <v>980</v>
      </c>
      <c r="F156" s="28">
        <f t="shared" si="5"/>
        <v>122</v>
      </c>
      <c r="G156" s="32" t="s">
        <v>626</v>
      </c>
    </row>
    <row r="157" spans="1:7" ht="18" customHeight="1">
      <c r="A157" s="27" t="s">
        <v>276</v>
      </c>
      <c r="B157" s="30">
        <v>14</v>
      </c>
      <c r="C157" s="30">
        <v>1326</v>
      </c>
      <c r="D157" s="30">
        <f t="shared" si="4"/>
        <v>2873</v>
      </c>
      <c r="E157" s="28">
        <v>1003</v>
      </c>
      <c r="F157" s="28">
        <f t="shared" si="5"/>
        <v>23</v>
      </c>
      <c r="G157" s="32"/>
    </row>
    <row r="158" spans="1:7" ht="18" customHeight="1">
      <c r="A158" s="27" t="s">
        <v>277</v>
      </c>
      <c r="B158" s="30">
        <v>17</v>
      </c>
      <c r="C158" s="30">
        <v>1343</v>
      </c>
      <c r="D158" s="30">
        <f t="shared" si="4"/>
        <v>2890</v>
      </c>
      <c r="E158" s="28">
        <v>1030</v>
      </c>
      <c r="F158" s="28">
        <f t="shared" si="5"/>
        <v>27</v>
      </c>
      <c r="G158" s="32"/>
    </row>
    <row r="159" spans="1:7" ht="18" customHeight="1">
      <c r="A159" s="27" t="s">
        <v>278</v>
      </c>
      <c r="B159" s="30">
        <v>19</v>
      </c>
      <c r="C159" s="30">
        <v>1362</v>
      </c>
      <c r="D159" s="30">
        <f t="shared" si="4"/>
        <v>2909</v>
      </c>
      <c r="E159" s="28">
        <v>1059</v>
      </c>
      <c r="F159" s="28">
        <f t="shared" si="5"/>
        <v>29</v>
      </c>
      <c r="G159" s="32" t="s">
        <v>279</v>
      </c>
    </row>
    <row r="160" spans="1:7" ht="18" customHeight="1">
      <c r="A160" s="27" t="s">
        <v>280</v>
      </c>
      <c r="B160" s="30">
        <v>12</v>
      </c>
      <c r="C160" s="30">
        <v>1374</v>
      </c>
      <c r="D160" s="30">
        <f t="shared" si="4"/>
        <v>2921</v>
      </c>
      <c r="E160" s="28">
        <v>1077</v>
      </c>
      <c r="F160" s="28">
        <f t="shared" si="5"/>
        <v>18</v>
      </c>
      <c r="G160" s="32"/>
    </row>
    <row r="161" spans="1:7" ht="18" customHeight="1">
      <c r="A161" s="27" t="s">
        <v>281</v>
      </c>
      <c r="B161" s="30">
        <v>11</v>
      </c>
      <c r="C161" s="30">
        <v>1385</v>
      </c>
      <c r="D161" s="30">
        <f t="shared" si="4"/>
        <v>2932</v>
      </c>
      <c r="E161" s="28">
        <v>1095</v>
      </c>
      <c r="F161" s="28">
        <f t="shared" si="5"/>
        <v>18</v>
      </c>
      <c r="G161" s="32"/>
    </row>
    <row r="162" spans="1:7" ht="18" customHeight="1">
      <c r="A162" s="27" t="s">
        <v>282</v>
      </c>
      <c r="B162" s="30">
        <v>25</v>
      </c>
      <c r="C162" s="30">
        <v>1410</v>
      </c>
      <c r="D162" s="30">
        <f t="shared" si="4"/>
        <v>2957</v>
      </c>
      <c r="E162" s="28">
        <v>1133</v>
      </c>
      <c r="F162" s="28">
        <f t="shared" si="5"/>
        <v>38</v>
      </c>
      <c r="G162" s="32"/>
    </row>
    <row r="163" spans="1:7" ht="18" customHeight="1">
      <c r="A163" s="27" t="s">
        <v>283</v>
      </c>
      <c r="B163" s="30">
        <v>25</v>
      </c>
      <c r="C163" s="30">
        <v>1435</v>
      </c>
      <c r="D163" s="30">
        <f t="shared" si="4"/>
        <v>2982</v>
      </c>
      <c r="E163" s="28">
        <v>1170</v>
      </c>
      <c r="F163" s="28">
        <f t="shared" si="5"/>
        <v>37</v>
      </c>
      <c r="G163" s="32"/>
    </row>
    <row r="164" spans="1:7" ht="18" customHeight="1">
      <c r="A164" s="51" t="s">
        <v>247</v>
      </c>
      <c r="B164" s="30">
        <v>20</v>
      </c>
      <c r="C164" s="30">
        <v>1455</v>
      </c>
      <c r="D164" s="30">
        <f t="shared" si="4"/>
        <v>3002</v>
      </c>
      <c r="E164" s="28">
        <v>1200</v>
      </c>
      <c r="F164" s="28">
        <f t="shared" si="5"/>
        <v>30</v>
      </c>
      <c r="G164" s="32"/>
    </row>
    <row r="165" spans="1:7" ht="18" customHeight="1">
      <c r="A165" s="27" t="s">
        <v>289</v>
      </c>
      <c r="B165" s="30">
        <v>39</v>
      </c>
      <c r="C165" s="30">
        <v>1494</v>
      </c>
      <c r="D165" s="30">
        <f t="shared" si="4"/>
        <v>3041</v>
      </c>
      <c r="E165" s="28">
        <v>1404</v>
      </c>
      <c r="F165" s="28">
        <f t="shared" si="5"/>
        <v>204</v>
      </c>
      <c r="G165" s="32"/>
    </row>
    <row r="166" spans="1:7" ht="18" customHeight="1">
      <c r="A166" s="27" t="s">
        <v>290</v>
      </c>
      <c r="B166" s="30">
        <v>33</v>
      </c>
      <c r="C166" s="30">
        <v>1527</v>
      </c>
      <c r="D166" s="30">
        <f t="shared" si="4"/>
        <v>3074</v>
      </c>
      <c r="E166" s="28">
        <v>1321</v>
      </c>
      <c r="F166" s="28"/>
      <c r="G166" s="32"/>
    </row>
    <row r="167" spans="1:7" ht="18" customHeight="1">
      <c r="A167" s="27" t="s">
        <v>291</v>
      </c>
      <c r="B167" s="30">
        <v>30</v>
      </c>
      <c r="C167" s="30">
        <v>1557</v>
      </c>
      <c r="D167" s="30">
        <f t="shared" si="4"/>
        <v>3104</v>
      </c>
      <c r="E167" s="28">
        <v>1388</v>
      </c>
      <c r="F167" s="28">
        <f t="shared" si="5"/>
        <v>67</v>
      </c>
      <c r="G167" s="32"/>
    </row>
    <row r="168" spans="1:7" ht="18" customHeight="1">
      <c r="A168" s="27" t="s">
        <v>292</v>
      </c>
      <c r="B168" s="30">
        <v>49</v>
      </c>
      <c r="C168" s="30">
        <v>1606</v>
      </c>
      <c r="D168" s="30">
        <f t="shared" si="4"/>
        <v>3153</v>
      </c>
      <c r="E168" s="28">
        <v>1480</v>
      </c>
      <c r="F168" s="28">
        <f t="shared" si="5"/>
        <v>92</v>
      </c>
      <c r="G168" s="32"/>
    </row>
    <row r="169" spans="1:7" ht="18" customHeight="1">
      <c r="A169" s="27" t="s">
        <v>293</v>
      </c>
      <c r="B169" s="30">
        <v>14</v>
      </c>
      <c r="C169" s="30">
        <v>1620</v>
      </c>
      <c r="D169" s="30">
        <f t="shared" si="4"/>
        <v>3167</v>
      </c>
      <c r="E169" s="28">
        <v>1545</v>
      </c>
      <c r="F169" s="28">
        <f t="shared" si="5"/>
        <v>65</v>
      </c>
      <c r="G169" s="32"/>
    </row>
    <row r="170" spans="1:7" ht="18" customHeight="1">
      <c r="A170" s="27" t="s">
        <v>294</v>
      </c>
      <c r="B170" s="30">
        <v>15</v>
      </c>
      <c r="C170" s="30">
        <v>1635</v>
      </c>
      <c r="D170" s="30">
        <f t="shared" si="4"/>
        <v>3182</v>
      </c>
      <c r="E170" s="28">
        <v>1566</v>
      </c>
      <c r="F170" s="28">
        <f t="shared" si="5"/>
        <v>21</v>
      </c>
      <c r="G170" s="32"/>
    </row>
    <row r="171" spans="1:7" ht="18" customHeight="1" thickBot="1">
      <c r="A171" s="27" t="s">
        <v>295</v>
      </c>
      <c r="B171" s="30">
        <v>37</v>
      </c>
      <c r="C171" s="30">
        <v>1672</v>
      </c>
      <c r="D171" s="30">
        <f t="shared" si="4"/>
        <v>3219</v>
      </c>
      <c r="E171" s="28">
        <v>1650</v>
      </c>
      <c r="F171" s="28">
        <f t="shared" si="5"/>
        <v>84</v>
      </c>
      <c r="G171" s="154" t="s">
        <v>627</v>
      </c>
    </row>
    <row r="172" spans="1:7" ht="18" customHeight="1" thickBot="1">
      <c r="A172" s="33" t="s">
        <v>285</v>
      </c>
      <c r="B172" s="34"/>
      <c r="C172" s="35" t="s">
        <v>296</v>
      </c>
      <c r="D172" s="36"/>
      <c r="E172" s="37">
        <f>1672/12</f>
        <v>139.33333333333334</v>
      </c>
      <c r="F172" s="38" t="s">
        <v>72</v>
      </c>
      <c r="G172" s="39"/>
    </row>
    <row r="173" spans="1:7" ht="12" customHeight="1" thickBot="1">
      <c r="A173" s="18"/>
      <c r="B173" s="19"/>
      <c r="C173" s="20"/>
      <c r="D173" s="20"/>
      <c r="E173" s="21"/>
      <c r="F173" s="21"/>
      <c r="G173" s="9"/>
    </row>
    <row r="174" spans="1:7" ht="18" customHeight="1" thickBot="1">
      <c r="A174" s="22" t="s">
        <v>286</v>
      </c>
      <c r="B174" s="23" t="s">
        <v>350</v>
      </c>
      <c r="C174" s="24"/>
      <c r="D174" s="25"/>
      <c r="E174" s="24"/>
      <c r="F174" s="24"/>
      <c r="G174" s="26" t="s">
        <v>287</v>
      </c>
    </row>
    <row r="175" spans="1:7" ht="18" customHeight="1">
      <c r="A175" s="27" t="s">
        <v>295</v>
      </c>
      <c r="B175" s="30">
        <v>0</v>
      </c>
      <c r="C175" s="30">
        <v>0</v>
      </c>
      <c r="D175" s="30">
        <v>3219</v>
      </c>
      <c r="E175" s="28">
        <v>1650</v>
      </c>
      <c r="F175" s="28"/>
      <c r="G175" s="32"/>
    </row>
    <row r="176" spans="1:7" ht="18" customHeight="1">
      <c r="A176" s="55" t="s">
        <v>298</v>
      </c>
      <c r="B176" s="30">
        <v>42</v>
      </c>
      <c r="C176" s="30">
        <v>42</v>
      </c>
      <c r="D176" s="30">
        <f>$D$175+C176</f>
        <v>3261</v>
      </c>
      <c r="E176" s="28">
        <v>1620</v>
      </c>
      <c r="F176" s="28"/>
      <c r="G176" s="32"/>
    </row>
    <row r="177" spans="1:7" ht="18" customHeight="1">
      <c r="A177" s="27" t="s">
        <v>299</v>
      </c>
      <c r="B177" s="30">
        <v>22</v>
      </c>
      <c r="C177" s="30">
        <v>64</v>
      </c>
      <c r="D177" s="30">
        <f aca="true" t="shared" si="6" ref="D177:D210">$D$175+C177</f>
        <v>3283</v>
      </c>
      <c r="E177" s="28">
        <v>1774</v>
      </c>
      <c r="F177" s="28">
        <f>E177-E176</f>
        <v>154</v>
      </c>
      <c r="G177" s="32"/>
    </row>
    <row r="178" spans="1:7" ht="18" customHeight="1">
      <c r="A178" s="27" t="s">
        <v>300</v>
      </c>
      <c r="B178" s="30">
        <v>20</v>
      </c>
      <c r="C178" s="30">
        <v>84</v>
      </c>
      <c r="D178" s="30">
        <f t="shared" si="6"/>
        <v>3303</v>
      </c>
      <c r="E178" s="28">
        <v>2125</v>
      </c>
      <c r="F178" s="28">
        <f aca="true" t="shared" si="7" ref="F178:F190">E178-E177</f>
        <v>351</v>
      </c>
      <c r="G178" s="32"/>
    </row>
    <row r="179" spans="1:7" ht="18" customHeight="1">
      <c r="A179" s="27" t="s">
        <v>301</v>
      </c>
      <c r="B179" s="30">
        <v>5</v>
      </c>
      <c r="C179" s="30">
        <v>89</v>
      </c>
      <c r="D179" s="30">
        <f t="shared" si="6"/>
        <v>3308</v>
      </c>
      <c r="E179" s="28">
        <v>2217</v>
      </c>
      <c r="F179" s="28">
        <f t="shared" si="7"/>
        <v>92</v>
      </c>
      <c r="G179" s="32"/>
    </row>
    <row r="180" spans="1:7" ht="18" customHeight="1">
      <c r="A180" s="27" t="s">
        <v>288</v>
      </c>
      <c r="B180" s="30">
        <v>8</v>
      </c>
      <c r="C180" s="30">
        <v>97</v>
      </c>
      <c r="D180" s="30">
        <f t="shared" si="6"/>
        <v>3316</v>
      </c>
      <c r="E180" s="28">
        <v>2301</v>
      </c>
      <c r="F180" s="28">
        <f t="shared" si="7"/>
        <v>84</v>
      </c>
      <c r="G180" s="32"/>
    </row>
    <row r="181" spans="1:7" ht="18" customHeight="1">
      <c r="A181" s="27" t="s">
        <v>628</v>
      </c>
      <c r="B181" s="30">
        <v>9</v>
      </c>
      <c r="C181" s="30">
        <v>106</v>
      </c>
      <c r="D181" s="30">
        <f t="shared" si="6"/>
        <v>3325</v>
      </c>
      <c r="E181" s="28">
        <v>2487</v>
      </c>
      <c r="F181" s="28">
        <f t="shared" si="7"/>
        <v>186</v>
      </c>
      <c r="G181" s="32"/>
    </row>
    <row r="182" spans="1:7" ht="18" customHeight="1">
      <c r="A182" s="27" t="s">
        <v>629</v>
      </c>
      <c r="B182" s="30">
        <v>11</v>
      </c>
      <c r="C182" s="30">
        <v>117</v>
      </c>
      <c r="D182" s="30">
        <f t="shared" si="6"/>
        <v>3336</v>
      </c>
      <c r="E182" s="28">
        <v>2616</v>
      </c>
      <c r="F182" s="28">
        <f t="shared" si="7"/>
        <v>129</v>
      </c>
      <c r="G182" s="32"/>
    </row>
    <row r="183" spans="1:7" ht="18" customHeight="1">
      <c r="A183" s="27" t="s">
        <v>630</v>
      </c>
      <c r="B183" s="30">
        <v>3</v>
      </c>
      <c r="C183" s="30">
        <v>120</v>
      </c>
      <c r="D183" s="30">
        <f t="shared" si="6"/>
        <v>3339</v>
      </c>
      <c r="E183" s="28">
        <v>2785</v>
      </c>
      <c r="F183" s="28">
        <f t="shared" si="7"/>
        <v>169</v>
      </c>
      <c r="G183" s="32"/>
    </row>
    <row r="184" spans="1:7" ht="18" customHeight="1">
      <c r="A184" s="27" t="s">
        <v>631</v>
      </c>
      <c r="B184" s="30">
        <v>16</v>
      </c>
      <c r="C184" s="30">
        <v>136</v>
      </c>
      <c r="D184" s="30">
        <f t="shared" si="6"/>
        <v>3355</v>
      </c>
      <c r="E184" s="28">
        <v>3309</v>
      </c>
      <c r="F184" s="28">
        <f t="shared" si="7"/>
        <v>524</v>
      </c>
      <c r="G184" s="32"/>
    </row>
    <row r="185" spans="1:7" ht="18" customHeight="1">
      <c r="A185" s="60" t="s">
        <v>632</v>
      </c>
      <c r="B185" s="30">
        <v>6</v>
      </c>
      <c r="C185" s="30">
        <v>142</v>
      </c>
      <c r="D185" s="30">
        <f t="shared" si="6"/>
        <v>3361</v>
      </c>
      <c r="E185" s="28">
        <v>3655</v>
      </c>
      <c r="F185" s="28">
        <f t="shared" si="7"/>
        <v>346</v>
      </c>
      <c r="G185" s="32"/>
    </row>
    <row r="186" spans="1:7" ht="18" customHeight="1">
      <c r="A186" s="27" t="s">
        <v>633</v>
      </c>
      <c r="B186" s="30">
        <v>15</v>
      </c>
      <c r="C186" s="30">
        <v>157</v>
      </c>
      <c r="D186" s="30">
        <f t="shared" si="6"/>
        <v>3376</v>
      </c>
      <c r="E186" s="28">
        <v>2767</v>
      </c>
      <c r="F186" s="28"/>
      <c r="G186" s="32"/>
    </row>
    <row r="187" spans="1:7" ht="18" customHeight="1">
      <c r="A187" s="27" t="s">
        <v>634</v>
      </c>
      <c r="B187" s="30">
        <v>9</v>
      </c>
      <c r="C187" s="30">
        <v>166</v>
      </c>
      <c r="D187" s="30">
        <f t="shared" si="6"/>
        <v>3385</v>
      </c>
      <c r="E187" s="28">
        <v>2908</v>
      </c>
      <c r="F187" s="28">
        <f t="shared" si="7"/>
        <v>141</v>
      </c>
      <c r="G187" s="32"/>
    </row>
    <row r="188" spans="1:7" ht="18" customHeight="1">
      <c r="A188" s="27" t="s">
        <v>635</v>
      </c>
      <c r="B188" s="30">
        <v>8</v>
      </c>
      <c r="C188" s="30">
        <v>174</v>
      </c>
      <c r="D188" s="30">
        <f t="shared" si="6"/>
        <v>3393</v>
      </c>
      <c r="E188" s="28">
        <v>2758</v>
      </c>
      <c r="F188" s="28"/>
      <c r="G188" s="32"/>
    </row>
    <row r="189" spans="1:7" ht="18" customHeight="1">
      <c r="A189" s="27" t="s">
        <v>636</v>
      </c>
      <c r="B189" s="30">
        <v>11</v>
      </c>
      <c r="C189" s="30">
        <v>185</v>
      </c>
      <c r="D189" s="30">
        <f t="shared" si="6"/>
        <v>3404</v>
      </c>
      <c r="E189" s="28">
        <v>2964</v>
      </c>
      <c r="F189" s="28">
        <f t="shared" si="7"/>
        <v>206</v>
      </c>
      <c r="G189" s="32" t="s">
        <v>637</v>
      </c>
    </row>
    <row r="190" spans="1:7" ht="18" customHeight="1">
      <c r="A190" s="60" t="s">
        <v>638</v>
      </c>
      <c r="B190" s="30">
        <v>17</v>
      </c>
      <c r="C190" s="30">
        <v>202</v>
      </c>
      <c r="D190" s="30">
        <f t="shared" si="6"/>
        <v>3421</v>
      </c>
      <c r="E190" s="28">
        <v>3450</v>
      </c>
      <c r="F190" s="28">
        <f t="shared" si="7"/>
        <v>486</v>
      </c>
      <c r="G190" s="32"/>
    </row>
    <row r="191" spans="1:7" ht="18" customHeight="1">
      <c r="A191" s="27" t="s">
        <v>639</v>
      </c>
      <c r="B191" s="30">
        <v>20</v>
      </c>
      <c r="C191" s="30">
        <v>222</v>
      </c>
      <c r="D191" s="30">
        <f t="shared" si="6"/>
        <v>3441</v>
      </c>
      <c r="E191" s="28">
        <v>3103</v>
      </c>
      <c r="F191" s="28"/>
      <c r="G191" s="32"/>
    </row>
    <row r="192" spans="1:7" ht="18" customHeight="1">
      <c r="A192" s="27" t="s">
        <v>640</v>
      </c>
      <c r="B192" s="30">
        <v>24</v>
      </c>
      <c r="C192" s="30">
        <v>246</v>
      </c>
      <c r="D192" s="30">
        <f t="shared" si="6"/>
        <v>3465</v>
      </c>
      <c r="E192" s="28">
        <v>2769</v>
      </c>
      <c r="F192" s="28"/>
      <c r="G192" s="32"/>
    </row>
    <row r="193" spans="1:7" ht="18" customHeight="1">
      <c r="A193" s="27" t="s">
        <v>641</v>
      </c>
      <c r="B193" s="30">
        <v>7</v>
      </c>
      <c r="C193" s="30">
        <v>253</v>
      </c>
      <c r="D193" s="30">
        <f t="shared" si="6"/>
        <v>3472</v>
      </c>
      <c r="E193" s="28">
        <v>2841</v>
      </c>
      <c r="F193" s="28">
        <f>E193-E192</f>
        <v>72</v>
      </c>
      <c r="G193" s="32"/>
    </row>
    <row r="194" spans="1:7" ht="18" customHeight="1">
      <c r="A194" s="60" t="s">
        <v>642</v>
      </c>
      <c r="B194" s="30">
        <v>13</v>
      </c>
      <c r="C194" s="30">
        <v>266</v>
      </c>
      <c r="D194" s="30">
        <f t="shared" si="6"/>
        <v>3485</v>
      </c>
      <c r="E194" s="28">
        <v>3044</v>
      </c>
      <c r="F194" s="28">
        <f>E194-E193</f>
        <v>203</v>
      </c>
      <c r="G194" s="32"/>
    </row>
    <row r="195" spans="1:7" ht="18" customHeight="1">
      <c r="A195" s="60" t="s">
        <v>643</v>
      </c>
      <c r="B195" s="30">
        <v>18</v>
      </c>
      <c r="C195" s="30">
        <v>284</v>
      </c>
      <c r="D195" s="30">
        <f t="shared" si="6"/>
        <v>3503</v>
      </c>
      <c r="E195" s="28">
        <v>3687</v>
      </c>
      <c r="F195" s="28">
        <f>E195-E194</f>
        <v>643</v>
      </c>
      <c r="G195" s="32"/>
    </row>
    <row r="196" spans="1:7" ht="18" customHeight="1">
      <c r="A196" s="27" t="s">
        <v>644</v>
      </c>
      <c r="B196" s="30">
        <v>22</v>
      </c>
      <c r="C196" s="30">
        <v>306</v>
      </c>
      <c r="D196" s="30">
        <f t="shared" si="6"/>
        <v>3525</v>
      </c>
      <c r="E196" s="28">
        <v>2664</v>
      </c>
      <c r="F196" s="28"/>
      <c r="G196" s="32"/>
    </row>
    <row r="197" spans="1:7" ht="18" customHeight="1">
      <c r="A197" s="51" t="s">
        <v>645</v>
      </c>
      <c r="B197" s="30">
        <v>10</v>
      </c>
      <c r="C197" s="30">
        <v>316</v>
      </c>
      <c r="D197" s="30">
        <f t="shared" si="6"/>
        <v>3535</v>
      </c>
      <c r="E197" s="28">
        <v>2418</v>
      </c>
      <c r="F197" s="28"/>
      <c r="G197" s="32"/>
    </row>
    <row r="198" spans="1:7" ht="18" customHeight="1">
      <c r="A198" s="27" t="s">
        <v>646</v>
      </c>
      <c r="B198" s="30">
        <v>12</v>
      </c>
      <c r="C198" s="30">
        <v>328</v>
      </c>
      <c r="D198" s="30">
        <f t="shared" si="6"/>
        <v>3547</v>
      </c>
      <c r="E198" s="28">
        <v>2245</v>
      </c>
      <c r="F198" s="28"/>
      <c r="G198" s="32"/>
    </row>
    <row r="199" spans="1:7" ht="18" customHeight="1">
      <c r="A199" s="51" t="s">
        <v>647</v>
      </c>
      <c r="B199" s="30">
        <v>34</v>
      </c>
      <c r="C199" s="30">
        <v>362</v>
      </c>
      <c r="D199" s="30">
        <f t="shared" si="6"/>
        <v>3581</v>
      </c>
      <c r="E199" s="28">
        <v>1889</v>
      </c>
      <c r="F199" s="28"/>
      <c r="G199" s="32"/>
    </row>
    <row r="200" spans="1:7" ht="18" customHeight="1">
      <c r="A200" s="27" t="s">
        <v>648</v>
      </c>
      <c r="B200" s="30">
        <v>16</v>
      </c>
      <c r="C200" s="30">
        <v>378</v>
      </c>
      <c r="D200" s="30">
        <f t="shared" si="6"/>
        <v>3597</v>
      </c>
      <c r="E200" s="28">
        <v>1805</v>
      </c>
      <c r="F200" s="28"/>
      <c r="G200" s="32"/>
    </row>
    <row r="201" spans="1:7" ht="18" customHeight="1">
      <c r="A201" s="51" t="s">
        <v>302</v>
      </c>
      <c r="B201" s="30">
        <v>6</v>
      </c>
      <c r="C201" s="30">
        <v>384</v>
      </c>
      <c r="D201" s="30">
        <f t="shared" si="6"/>
        <v>3603</v>
      </c>
      <c r="E201" s="28">
        <v>1761</v>
      </c>
      <c r="F201" s="28"/>
      <c r="G201" s="32"/>
    </row>
    <row r="202" spans="1:7" ht="18" customHeight="1">
      <c r="A202" s="27" t="s">
        <v>303</v>
      </c>
      <c r="B202" s="30">
        <v>12</v>
      </c>
      <c r="C202" s="30">
        <v>396</v>
      </c>
      <c r="D202" s="30">
        <f t="shared" si="6"/>
        <v>3615</v>
      </c>
      <c r="E202" s="28">
        <v>1741</v>
      </c>
      <c r="F202" s="28"/>
      <c r="G202" s="32"/>
    </row>
    <row r="203" spans="1:7" ht="18" customHeight="1">
      <c r="A203" s="27" t="s">
        <v>304</v>
      </c>
      <c r="B203" s="30">
        <v>7</v>
      </c>
      <c r="C203" s="30">
        <v>403</v>
      </c>
      <c r="D203" s="30">
        <f t="shared" si="6"/>
        <v>3622</v>
      </c>
      <c r="E203" s="28">
        <v>1707</v>
      </c>
      <c r="F203" s="28"/>
      <c r="G203" s="32"/>
    </row>
    <row r="204" spans="1:7" ht="18" customHeight="1">
      <c r="A204" s="27" t="s">
        <v>305</v>
      </c>
      <c r="B204" s="30">
        <v>11</v>
      </c>
      <c r="C204" s="30">
        <v>414</v>
      </c>
      <c r="D204" s="30">
        <f t="shared" si="6"/>
        <v>3633</v>
      </c>
      <c r="E204" s="28">
        <v>1660</v>
      </c>
      <c r="F204" s="28"/>
      <c r="G204" s="32"/>
    </row>
    <row r="205" spans="1:7" ht="18" customHeight="1">
      <c r="A205" s="27" t="s">
        <v>306</v>
      </c>
      <c r="B205" s="30">
        <v>12</v>
      </c>
      <c r="C205" s="30">
        <v>426</v>
      </c>
      <c r="D205" s="30">
        <f t="shared" si="6"/>
        <v>3645</v>
      </c>
      <c r="E205" s="28">
        <v>1621</v>
      </c>
      <c r="F205" s="28"/>
      <c r="G205" s="32"/>
    </row>
    <row r="206" spans="1:7" ht="18" customHeight="1">
      <c r="A206" s="27" t="s">
        <v>307</v>
      </c>
      <c r="B206" s="30">
        <v>26</v>
      </c>
      <c r="C206" s="30">
        <v>452</v>
      </c>
      <c r="D206" s="30">
        <f t="shared" si="6"/>
        <v>3671</v>
      </c>
      <c r="E206" s="28">
        <v>1558</v>
      </c>
      <c r="F206" s="28"/>
      <c r="G206" s="32"/>
    </row>
    <row r="207" spans="1:7" ht="18" customHeight="1">
      <c r="A207" s="27" t="s">
        <v>308</v>
      </c>
      <c r="B207" s="30">
        <v>43</v>
      </c>
      <c r="C207" s="30">
        <v>495</v>
      </c>
      <c r="D207" s="30">
        <f t="shared" si="6"/>
        <v>3714</v>
      </c>
      <c r="E207" s="28">
        <v>1478</v>
      </c>
      <c r="F207" s="28"/>
      <c r="G207" s="32"/>
    </row>
    <row r="208" spans="1:7" ht="18" customHeight="1">
      <c r="A208" s="27" t="s">
        <v>309</v>
      </c>
      <c r="B208" s="30">
        <v>12</v>
      </c>
      <c r="C208" s="30">
        <v>507</v>
      </c>
      <c r="D208" s="30">
        <f t="shared" si="6"/>
        <v>3726</v>
      </c>
      <c r="E208" s="28">
        <v>1446</v>
      </c>
      <c r="F208" s="28"/>
      <c r="G208" s="32"/>
    </row>
    <row r="209" spans="1:7" ht="18" customHeight="1">
      <c r="A209" s="27" t="s">
        <v>310</v>
      </c>
      <c r="B209" s="30">
        <v>9</v>
      </c>
      <c r="C209" s="30">
        <v>516</v>
      </c>
      <c r="D209" s="30">
        <f t="shared" si="6"/>
        <v>3735</v>
      </c>
      <c r="E209" s="28">
        <v>1445</v>
      </c>
      <c r="F209" s="28"/>
      <c r="G209" s="32"/>
    </row>
    <row r="210" spans="1:7" ht="18" customHeight="1" thickBot="1">
      <c r="A210" s="55" t="s">
        <v>691</v>
      </c>
      <c r="B210" s="30">
        <v>10</v>
      </c>
      <c r="C210" s="30">
        <v>526</v>
      </c>
      <c r="D210" s="30">
        <f t="shared" si="6"/>
        <v>3745</v>
      </c>
      <c r="E210" s="28">
        <v>1404</v>
      </c>
      <c r="F210" s="28"/>
      <c r="G210" s="153" t="s">
        <v>656</v>
      </c>
    </row>
    <row r="211" spans="1:7" ht="18" customHeight="1" thickBot="1">
      <c r="A211" s="33" t="s">
        <v>312</v>
      </c>
      <c r="B211" s="34"/>
      <c r="C211" s="35" t="s">
        <v>649</v>
      </c>
      <c r="D211" s="36"/>
      <c r="E211" s="37">
        <f>526/5</f>
        <v>105.2</v>
      </c>
      <c r="F211" s="38" t="s">
        <v>72</v>
      </c>
      <c r="G211" s="39"/>
    </row>
    <row r="212" spans="1:7" ht="18" customHeight="1" thickBot="1">
      <c r="A212" s="166" t="s">
        <v>650</v>
      </c>
      <c r="B212" s="167"/>
      <c r="C212" s="167"/>
      <c r="D212" s="167"/>
      <c r="E212" s="167"/>
      <c r="F212" s="167"/>
      <c r="G212" s="168"/>
    </row>
    <row r="213" spans="1:7" ht="12" customHeight="1" thickBot="1">
      <c r="A213" s="18"/>
      <c r="B213" s="19"/>
      <c r="C213" s="20"/>
      <c r="D213" s="20"/>
      <c r="E213" s="21"/>
      <c r="F213" s="21"/>
      <c r="G213" s="9"/>
    </row>
    <row r="214" spans="1:7" ht="18" customHeight="1" thickBot="1">
      <c r="A214" s="22" t="s">
        <v>313</v>
      </c>
      <c r="B214" s="23" t="s">
        <v>351</v>
      </c>
      <c r="C214" s="24"/>
      <c r="D214" s="25"/>
      <c r="E214" s="24"/>
      <c r="F214" s="24"/>
      <c r="G214" s="26" t="s">
        <v>341</v>
      </c>
    </row>
    <row r="215" spans="1:7" ht="18" customHeight="1">
      <c r="A215" s="54" t="s">
        <v>691</v>
      </c>
      <c r="B215" s="30">
        <v>0</v>
      </c>
      <c r="C215" s="30">
        <v>0</v>
      </c>
      <c r="D215" s="30">
        <f>D210</f>
        <v>3745</v>
      </c>
      <c r="E215" s="28">
        <v>1404</v>
      </c>
      <c r="F215" s="28"/>
      <c r="G215" s="32"/>
    </row>
    <row r="216" spans="1:7" ht="18" customHeight="1">
      <c r="A216" s="27" t="s">
        <v>315</v>
      </c>
      <c r="B216" s="30">
        <v>20</v>
      </c>
      <c r="C216" s="30">
        <f>C215+B216</f>
        <v>20</v>
      </c>
      <c r="D216" s="30">
        <f>$D$215+C216</f>
        <v>3765</v>
      </c>
      <c r="E216" s="28">
        <v>1375</v>
      </c>
      <c r="F216" s="28"/>
      <c r="G216" s="32"/>
    </row>
    <row r="217" spans="1:7" ht="18" customHeight="1">
      <c r="A217" s="27" t="s">
        <v>314</v>
      </c>
      <c r="B217" s="30">
        <v>32</v>
      </c>
      <c r="C217" s="30">
        <f aca="true" t="shared" si="8" ref="C217:C243">C216+B217</f>
        <v>52</v>
      </c>
      <c r="D217" s="30">
        <f aca="true" t="shared" si="9" ref="D217:D243">$D$215+C217</f>
        <v>3797</v>
      </c>
      <c r="E217" s="28">
        <v>1448</v>
      </c>
      <c r="F217" s="28"/>
      <c r="G217" s="32"/>
    </row>
    <row r="218" spans="1:7" ht="18" customHeight="1">
      <c r="A218" s="27" t="s">
        <v>316</v>
      </c>
      <c r="B218" s="30">
        <v>44</v>
      </c>
      <c r="C218" s="30">
        <f t="shared" si="8"/>
        <v>96</v>
      </c>
      <c r="D218" s="30">
        <f t="shared" si="9"/>
        <v>3841</v>
      </c>
      <c r="E218" s="28">
        <v>1342</v>
      </c>
      <c r="F218" s="28">
        <v>150</v>
      </c>
      <c r="G218" s="32"/>
    </row>
    <row r="219" spans="1:7" ht="18" customHeight="1">
      <c r="A219" s="27" t="s">
        <v>317</v>
      </c>
      <c r="B219" s="30">
        <v>66</v>
      </c>
      <c r="C219" s="30">
        <f t="shared" si="8"/>
        <v>162</v>
      </c>
      <c r="D219" s="30">
        <f t="shared" si="9"/>
        <v>3907</v>
      </c>
      <c r="E219" s="28">
        <v>1218</v>
      </c>
      <c r="F219" s="28"/>
      <c r="G219" s="32"/>
    </row>
    <row r="220" spans="1:7" ht="18" customHeight="1">
      <c r="A220" s="27" t="s">
        <v>319</v>
      </c>
      <c r="B220" s="30">
        <v>4</v>
      </c>
      <c r="C220" s="30">
        <f t="shared" si="8"/>
        <v>166</v>
      </c>
      <c r="D220" s="30">
        <f t="shared" si="9"/>
        <v>3911</v>
      </c>
      <c r="E220" s="28">
        <v>1245</v>
      </c>
      <c r="F220" s="28"/>
      <c r="G220" s="32"/>
    </row>
    <row r="221" spans="1:7" ht="18" customHeight="1">
      <c r="A221" s="60" t="s">
        <v>659</v>
      </c>
      <c r="B221" s="30">
        <v>23</v>
      </c>
      <c r="C221" s="30">
        <f t="shared" si="8"/>
        <v>189</v>
      </c>
      <c r="D221" s="30">
        <f t="shared" si="9"/>
        <v>3934</v>
      </c>
      <c r="E221" s="28">
        <v>1445</v>
      </c>
      <c r="F221" s="28">
        <v>420</v>
      </c>
      <c r="G221" s="32"/>
    </row>
    <row r="222" spans="1:7" ht="18" customHeight="1">
      <c r="A222" s="27" t="s">
        <v>321</v>
      </c>
      <c r="B222" s="30">
        <v>31</v>
      </c>
      <c r="C222" s="30">
        <f t="shared" si="8"/>
        <v>220</v>
      </c>
      <c r="D222" s="30">
        <f t="shared" si="9"/>
        <v>3965</v>
      </c>
      <c r="E222" s="28">
        <v>1231</v>
      </c>
      <c r="F222" s="28">
        <v>340</v>
      </c>
      <c r="G222" s="32"/>
    </row>
    <row r="223" spans="1:7" ht="18" customHeight="1">
      <c r="A223" s="27" t="s">
        <v>661</v>
      </c>
      <c r="B223" s="30">
        <v>25</v>
      </c>
      <c r="C223" s="30">
        <f t="shared" si="8"/>
        <v>245</v>
      </c>
      <c r="D223" s="30">
        <f t="shared" si="9"/>
        <v>3990</v>
      </c>
      <c r="E223" s="28">
        <v>1547</v>
      </c>
      <c r="F223" s="28">
        <f>E223-E222</f>
        <v>316</v>
      </c>
      <c r="G223" s="32" t="s">
        <v>662</v>
      </c>
    </row>
    <row r="224" spans="1:7" ht="18" customHeight="1">
      <c r="A224" s="27" t="s">
        <v>322</v>
      </c>
      <c r="B224" s="30">
        <v>11</v>
      </c>
      <c r="C224" s="30">
        <f t="shared" si="8"/>
        <v>256</v>
      </c>
      <c r="D224" s="30">
        <f t="shared" si="9"/>
        <v>4001</v>
      </c>
      <c r="E224" s="28">
        <v>1799</v>
      </c>
      <c r="F224" s="28">
        <f>E224-E223</f>
        <v>252</v>
      </c>
      <c r="G224" s="32"/>
    </row>
    <row r="225" spans="1:7" ht="18" customHeight="1">
      <c r="A225" s="27" t="s">
        <v>323</v>
      </c>
      <c r="B225" s="30">
        <v>45</v>
      </c>
      <c r="C225" s="30">
        <f t="shared" si="8"/>
        <v>301</v>
      </c>
      <c r="D225" s="30">
        <f t="shared" si="9"/>
        <v>4046</v>
      </c>
      <c r="E225" s="28">
        <v>2136</v>
      </c>
      <c r="F225" s="28">
        <f>E225-E224</f>
        <v>337</v>
      </c>
      <c r="G225" s="32"/>
    </row>
    <row r="226" spans="1:7" ht="18" customHeight="1">
      <c r="A226" s="27" t="s">
        <v>324</v>
      </c>
      <c r="B226" s="30">
        <v>7</v>
      </c>
      <c r="C226" s="30">
        <f t="shared" si="8"/>
        <v>308</v>
      </c>
      <c r="D226" s="30">
        <f t="shared" si="9"/>
        <v>4053</v>
      </c>
      <c r="E226" s="28">
        <v>2159</v>
      </c>
      <c r="F226" s="28">
        <f>E226-E225</f>
        <v>23</v>
      </c>
      <c r="G226" s="32"/>
    </row>
    <row r="227" spans="1:7" ht="18" customHeight="1">
      <c r="A227" s="27" t="s">
        <v>325</v>
      </c>
      <c r="B227" s="30">
        <v>33</v>
      </c>
      <c r="C227" s="30">
        <f t="shared" si="8"/>
        <v>341</v>
      </c>
      <c r="D227" s="30">
        <f t="shared" si="9"/>
        <v>4086</v>
      </c>
      <c r="E227" s="28">
        <v>1864</v>
      </c>
      <c r="F227" s="28"/>
      <c r="G227" s="32"/>
    </row>
    <row r="228" spans="1:7" ht="18" customHeight="1">
      <c r="A228" s="27" t="s">
        <v>326</v>
      </c>
      <c r="B228" s="30">
        <v>4</v>
      </c>
      <c r="C228" s="30">
        <f t="shared" si="8"/>
        <v>345</v>
      </c>
      <c r="D228" s="30">
        <f t="shared" si="9"/>
        <v>4090</v>
      </c>
      <c r="E228" s="28">
        <v>1779</v>
      </c>
      <c r="F228" s="28"/>
      <c r="G228" s="32"/>
    </row>
    <row r="229" spans="1:7" ht="18" customHeight="1">
      <c r="A229" s="27" t="s">
        <v>327</v>
      </c>
      <c r="B229" s="30">
        <v>19</v>
      </c>
      <c r="C229" s="30">
        <f t="shared" si="8"/>
        <v>364</v>
      </c>
      <c r="D229" s="30">
        <f t="shared" si="9"/>
        <v>4109</v>
      </c>
      <c r="E229" s="28">
        <v>1522</v>
      </c>
      <c r="F229" s="28"/>
      <c r="G229" s="32"/>
    </row>
    <row r="230" spans="1:7" ht="18" customHeight="1">
      <c r="A230" s="27" t="s">
        <v>328</v>
      </c>
      <c r="B230" s="30">
        <v>18</v>
      </c>
      <c r="C230" s="30">
        <f t="shared" si="8"/>
        <v>382</v>
      </c>
      <c r="D230" s="30">
        <f t="shared" si="9"/>
        <v>4127</v>
      </c>
      <c r="E230" s="28">
        <v>1366</v>
      </c>
      <c r="F230" s="28"/>
      <c r="G230" s="32"/>
    </row>
    <row r="231" spans="1:7" ht="18" customHeight="1">
      <c r="A231" s="27" t="s">
        <v>329</v>
      </c>
      <c r="B231" s="30">
        <v>7</v>
      </c>
      <c r="C231" s="30">
        <f t="shared" si="8"/>
        <v>389</v>
      </c>
      <c r="D231" s="30">
        <f t="shared" si="9"/>
        <v>4134</v>
      </c>
      <c r="E231" s="28">
        <v>1364</v>
      </c>
      <c r="F231" s="28"/>
      <c r="G231" s="32"/>
    </row>
    <row r="232" spans="1:7" ht="18" customHeight="1">
      <c r="A232" s="27" t="s">
        <v>333</v>
      </c>
      <c r="B232" s="30">
        <v>26</v>
      </c>
      <c r="C232" s="30">
        <f t="shared" si="8"/>
        <v>415</v>
      </c>
      <c r="D232" s="30">
        <f t="shared" si="9"/>
        <v>4160</v>
      </c>
      <c r="E232" s="28">
        <v>1382</v>
      </c>
      <c r="F232" s="28">
        <f>1573-E231</f>
        <v>209</v>
      </c>
      <c r="G232" s="32" t="s">
        <v>663</v>
      </c>
    </row>
    <row r="233" spans="1:7" ht="18" customHeight="1">
      <c r="A233" s="27" t="s">
        <v>332</v>
      </c>
      <c r="B233" s="30">
        <v>7</v>
      </c>
      <c r="C233" s="30">
        <f t="shared" si="8"/>
        <v>422</v>
      </c>
      <c r="D233" s="30">
        <f t="shared" si="9"/>
        <v>4167</v>
      </c>
      <c r="E233" s="28">
        <v>1252</v>
      </c>
      <c r="F233" s="28"/>
      <c r="G233" s="32"/>
    </row>
    <row r="234" spans="1:7" ht="18" customHeight="1">
      <c r="A234" s="27" t="s">
        <v>47</v>
      </c>
      <c r="B234" s="30">
        <v>23</v>
      </c>
      <c r="C234" s="30">
        <f t="shared" si="8"/>
        <v>445</v>
      </c>
      <c r="D234" s="30">
        <f t="shared" si="9"/>
        <v>4190</v>
      </c>
      <c r="E234" s="28">
        <v>1736</v>
      </c>
      <c r="F234" s="28">
        <f>E234-E233</f>
        <v>484</v>
      </c>
      <c r="G234" s="32"/>
    </row>
    <row r="235" spans="1:7" ht="18" customHeight="1">
      <c r="A235" s="27" t="s">
        <v>331</v>
      </c>
      <c r="B235" s="30">
        <v>45</v>
      </c>
      <c r="C235" s="30">
        <f t="shared" si="8"/>
        <v>490</v>
      </c>
      <c r="D235" s="30">
        <f t="shared" si="9"/>
        <v>4235</v>
      </c>
      <c r="E235" s="28">
        <v>1725</v>
      </c>
      <c r="F235" s="28">
        <f>E235-1586</f>
        <v>139</v>
      </c>
      <c r="G235" s="32" t="s">
        <v>664</v>
      </c>
    </row>
    <row r="236" spans="1:7" ht="18" customHeight="1">
      <c r="A236" s="27" t="s">
        <v>330</v>
      </c>
      <c r="B236" s="30">
        <v>3</v>
      </c>
      <c r="C236" s="30">
        <f t="shared" si="8"/>
        <v>493</v>
      </c>
      <c r="D236" s="30">
        <f t="shared" si="9"/>
        <v>4238</v>
      </c>
      <c r="E236" s="28">
        <v>1747</v>
      </c>
      <c r="F236" s="28">
        <f>E236-E235</f>
        <v>22</v>
      </c>
      <c r="G236" s="32"/>
    </row>
    <row r="237" spans="1:7" ht="18" customHeight="1">
      <c r="A237" s="60" t="s">
        <v>334</v>
      </c>
      <c r="B237" s="30">
        <v>31</v>
      </c>
      <c r="C237" s="30">
        <f t="shared" si="8"/>
        <v>524</v>
      </c>
      <c r="D237" s="30">
        <f t="shared" si="9"/>
        <v>4269</v>
      </c>
      <c r="E237" s="28">
        <v>2042</v>
      </c>
      <c r="F237" s="28">
        <f>E237-E236</f>
        <v>295</v>
      </c>
      <c r="G237" s="32"/>
    </row>
    <row r="238" spans="1:7" ht="18" customHeight="1">
      <c r="A238" s="27" t="s">
        <v>335</v>
      </c>
      <c r="B238" s="30">
        <v>50</v>
      </c>
      <c r="C238" s="30">
        <f t="shared" si="8"/>
        <v>574</v>
      </c>
      <c r="D238" s="30">
        <f t="shared" si="9"/>
        <v>4319</v>
      </c>
      <c r="E238" s="28">
        <v>1717</v>
      </c>
      <c r="F238" s="28"/>
      <c r="G238" s="32"/>
    </row>
    <row r="239" spans="1:7" ht="18" customHeight="1">
      <c r="A239" s="51" t="s">
        <v>336</v>
      </c>
      <c r="B239" s="30">
        <v>35</v>
      </c>
      <c r="C239" s="30">
        <f t="shared" si="8"/>
        <v>609</v>
      </c>
      <c r="D239" s="30">
        <f t="shared" si="9"/>
        <v>4354</v>
      </c>
      <c r="E239" s="28">
        <v>1470</v>
      </c>
      <c r="F239" s="28"/>
      <c r="G239" s="32"/>
    </row>
    <row r="240" spans="1:7" ht="18" customHeight="1">
      <c r="A240" s="27" t="s">
        <v>337</v>
      </c>
      <c r="B240" s="30">
        <v>15</v>
      </c>
      <c r="C240" s="30">
        <f t="shared" si="8"/>
        <v>624</v>
      </c>
      <c r="D240" s="30">
        <f t="shared" si="9"/>
        <v>4369</v>
      </c>
      <c r="E240" s="28">
        <v>1354</v>
      </c>
      <c r="F240" s="28"/>
      <c r="G240" s="32"/>
    </row>
    <row r="241" spans="1:7" ht="18" customHeight="1">
      <c r="A241" s="27" t="s">
        <v>338</v>
      </c>
      <c r="B241" s="30">
        <v>23</v>
      </c>
      <c r="C241" s="30">
        <f t="shared" si="8"/>
        <v>647</v>
      </c>
      <c r="D241" s="30">
        <f t="shared" si="9"/>
        <v>4392</v>
      </c>
      <c r="E241" s="28">
        <v>1276</v>
      </c>
      <c r="F241" s="28"/>
      <c r="G241" s="32"/>
    </row>
    <row r="242" spans="1:7" ht="18" customHeight="1">
      <c r="A242" s="27" t="s">
        <v>339</v>
      </c>
      <c r="B242" s="30">
        <v>3</v>
      </c>
      <c r="C242" s="30">
        <f t="shared" si="8"/>
        <v>650</v>
      </c>
      <c r="D242" s="30">
        <f t="shared" si="9"/>
        <v>4395</v>
      </c>
      <c r="E242" s="28">
        <v>1337</v>
      </c>
      <c r="F242" s="28">
        <f>E242-E241</f>
        <v>61</v>
      </c>
      <c r="G242" s="153" t="s">
        <v>666</v>
      </c>
    </row>
    <row r="243" spans="1:7" ht="18" customHeight="1">
      <c r="A243" s="27" t="s">
        <v>340</v>
      </c>
      <c r="B243" s="30">
        <v>90</v>
      </c>
      <c r="C243" s="30">
        <f t="shared" si="8"/>
        <v>740</v>
      </c>
      <c r="D243" s="30">
        <f t="shared" si="9"/>
        <v>4485</v>
      </c>
      <c r="E243" s="28">
        <v>2096</v>
      </c>
      <c r="F243" s="28">
        <v>1055</v>
      </c>
      <c r="G243" s="32" t="s">
        <v>665</v>
      </c>
    </row>
    <row r="244" spans="1:7" ht="18" customHeight="1" thickBot="1">
      <c r="A244" s="159" t="s">
        <v>352</v>
      </c>
      <c r="B244" s="160"/>
      <c r="C244" s="160"/>
      <c r="D244" s="160"/>
      <c r="E244" s="160"/>
      <c r="F244" s="160"/>
      <c r="G244" s="161"/>
    </row>
    <row r="245" spans="1:7" ht="18" customHeight="1" thickBot="1">
      <c r="A245" s="33" t="s">
        <v>342</v>
      </c>
      <c r="B245" s="34"/>
      <c r="C245" s="35" t="s">
        <v>660</v>
      </c>
      <c r="D245" s="36"/>
      <c r="E245" s="37">
        <f>740/7</f>
        <v>105.71428571428571</v>
      </c>
      <c r="F245" s="38" t="s">
        <v>72</v>
      </c>
      <c r="G245" s="39"/>
    </row>
    <row r="246" spans="1:7" ht="12" customHeight="1" thickBot="1">
      <c r="A246" s="18"/>
      <c r="B246" s="19"/>
      <c r="C246" s="20"/>
      <c r="D246" s="20"/>
      <c r="E246" s="21"/>
      <c r="F246" s="21"/>
      <c r="G246" s="9"/>
    </row>
    <row r="247" spans="1:7" ht="18" customHeight="1" thickBot="1">
      <c r="A247" s="22" t="s">
        <v>343</v>
      </c>
      <c r="B247" s="23" t="s">
        <v>437</v>
      </c>
      <c r="C247" s="24"/>
      <c r="D247" s="25"/>
      <c r="E247" s="24"/>
      <c r="F247" s="24"/>
      <c r="G247" s="26" t="s">
        <v>667</v>
      </c>
    </row>
    <row r="248" spans="1:7" ht="18" customHeight="1">
      <c r="A248" s="27" t="s">
        <v>340</v>
      </c>
      <c r="B248" s="30">
        <v>0</v>
      </c>
      <c r="C248" s="30">
        <v>0</v>
      </c>
      <c r="D248" s="30">
        <f>D243</f>
        <v>4485</v>
      </c>
      <c r="E248" s="28">
        <v>2096</v>
      </c>
      <c r="F248" s="28"/>
      <c r="G248" s="32"/>
    </row>
    <row r="249" spans="1:7" ht="18" customHeight="1">
      <c r="A249" s="27" t="s">
        <v>353</v>
      </c>
      <c r="B249" s="30">
        <v>89</v>
      </c>
      <c r="C249" s="30">
        <v>89</v>
      </c>
      <c r="D249" s="30">
        <f>$D$248+C249</f>
        <v>4574</v>
      </c>
      <c r="E249" s="28">
        <v>1337</v>
      </c>
      <c r="F249" s="28"/>
      <c r="G249" s="32"/>
    </row>
    <row r="250" spans="1:7" ht="18" customHeight="1">
      <c r="A250" s="27" t="s">
        <v>338</v>
      </c>
      <c r="B250" s="30">
        <v>2</v>
      </c>
      <c r="C250" s="30">
        <v>91</v>
      </c>
      <c r="D250" s="30">
        <f aca="true" t="shared" si="10" ref="D250:D287">$D$248+C250</f>
        <v>4576</v>
      </c>
      <c r="E250" s="28">
        <v>1276</v>
      </c>
      <c r="F250" s="28"/>
      <c r="G250" s="32"/>
    </row>
    <row r="251" spans="1:7" ht="18" customHeight="1">
      <c r="A251" s="27" t="s">
        <v>337</v>
      </c>
      <c r="B251" s="30">
        <v>23</v>
      </c>
      <c r="C251" s="30">
        <v>114</v>
      </c>
      <c r="D251" s="30">
        <f t="shared" si="10"/>
        <v>4599</v>
      </c>
      <c r="E251" s="28">
        <v>1354</v>
      </c>
      <c r="F251" s="28">
        <f>E251-E250</f>
        <v>78</v>
      </c>
      <c r="G251" s="32"/>
    </row>
    <row r="252" spans="1:7" ht="18" customHeight="1">
      <c r="A252" s="27" t="s">
        <v>354</v>
      </c>
      <c r="B252" s="30">
        <v>69</v>
      </c>
      <c r="C252" s="30">
        <v>183</v>
      </c>
      <c r="D252" s="30">
        <f t="shared" si="10"/>
        <v>4668</v>
      </c>
      <c r="E252" s="28">
        <v>1561</v>
      </c>
      <c r="F252" s="28">
        <f>1808-E252</f>
        <v>247</v>
      </c>
      <c r="G252" s="32" t="s">
        <v>669</v>
      </c>
    </row>
    <row r="253" spans="1:7" ht="18" customHeight="1">
      <c r="A253" s="51" t="s">
        <v>355</v>
      </c>
      <c r="B253" s="30">
        <v>40</v>
      </c>
      <c r="C253" s="30">
        <v>223</v>
      </c>
      <c r="D253" s="30">
        <f t="shared" si="10"/>
        <v>4708</v>
      </c>
      <c r="E253" s="28">
        <v>1327</v>
      </c>
      <c r="F253" s="28">
        <v>300</v>
      </c>
      <c r="G253" s="32" t="s">
        <v>668</v>
      </c>
    </row>
    <row r="254" spans="1:7" ht="18" customHeight="1">
      <c r="A254" s="27" t="s">
        <v>356</v>
      </c>
      <c r="B254" s="30">
        <v>4</v>
      </c>
      <c r="C254" s="30">
        <v>227</v>
      </c>
      <c r="D254" s="30">
        <f t="shared" si="10"/>
        <v>4712</v>
      </c>
      <c r="E254" s="28">
        <v>1160</v>
      </c>
      <c r="F254" s="28"/>
      <c r="G254" s="32"/>
    </row>
    <row r="255" spans="1:7" ht="18" customHeight="1">
      <c r="A255" s="27" t="s">
        <v>357</v>
      </c>
      <c r="B255" s="30">
        <v>12</v>
      </c>
      <c r="C255" s="30">
        <v>239</v>
      </c>
      <c r="D255" s="30">
        <f t="shared" si="10"/>
        <v>4724</v>
      </c>
      <c r="E255" s="28">
        <v>1234</v>
      </c>
      <c r="F255" s="28">
        <f>E255-E254</f>
        <v>74</v>
      </c>
      <c r="G255" s="32"/>
    </row>
    <row r="256" spans="1:7" ht="18" customHeight="1">
      <c r="A256" s="27" t="s">
        <v>358</v>
      </c>
      <c r="B256" s="30">
        <v>13</v>
      </c>
      <c r="C256" s="30">
        <v>252</v>
      </c>
      <c r="D256" s="30">
        <f t="shared" si="10"/>
        <v>4737</v>
      </c>
      <c r="E256" s="28">
        <v>1260</v>
      </c>
      <c r="F256" s="28">
        <f>E256-E255</f>
        <v>26</v>
      </c>
      <c r="G256" s="32"/>
    </row>
    <row r="257" spans="1:7" ht="18" customHeight="1">
      <c r="A257" s="27" t="s">
        <v>359</v>
      </c>
      <c r="B257" s="30">
        <v>16</v>
      </c>
      <c r="C257" s="30">
        <v>268</v>
      </c>
      <c r="D257" s="30">
        <f t="shared" si="10"/>
        <v>4753</v>
      </c>
      <c r="E257" s="28">
        <v>1421</v>
      </c>
      <c r="F257" s="28">
        <f>E257-E256</f>
        <v>161</v>
      </c>
      <c r="G257" s="32"/>
    </row>
    <row r="258" spans="1:7" ht="18" customHeight="1">
      <c r="A258" s="27" t="s">
        <v>360</v>
      </c>
      <c r="B258" s="30">
        <v>63</v>
      </c>
      <c r="C258" s="30">
        <v>331</v>
      </c>
      <c r="D258" s="30">
        <f t="shared" si="10"/>
        <v>4816</v>
      </c>
      <c r="E258" s="28">
        <v>1717</v>
      </c>
      <c r="F258" s="28">
        <v>629</v>
      </c>
      <c r="G258" s="32" t="s">
        <v>670</v>
      </c>
    </row>
    <row r="259" spans="1:7" ht="18" customHeight="1">
      <c r="A259" s="27" t="s">
        <v>671</v>
      </c>
      <c r="B259" s="30">
        <v>11</v>
      </c>
      <c r="C259" s="30">
        <v>342</v>
      </c>
      <c r="D259" s="30">
        <f t="shared" si="10"/>
        <v>4827</v>
      </c>
      <c r="E259" s="28">
        <v>1801</v>
      </c>
      <c r="F259" s="28">
        <f>E259-E258</f>
        <v>84</v>
      </c>
      <c r="G259" s="32"/>
    </row>
    <row r="260" spans="1:7" ht="18" customHeight="1">
      <c r="A260" s="27" t="s">
        <v>362</v>
      </c>
      <c r="B260" s="30">
        <v>8</v>
      </c>
      <c r="C260" s="30">
        <v>350</v>
      </c>
      <c r="D260" s="30">
        <f t="shared" si="10"/>
        <v>4835</v>
      </c>
      <c r="E260" s="28">
        <v>1922</v>
      </c>
      <c r="F260" s="28">
        <f>E260-E259</f>
        <v>121</v>
      </c>
      <c r="G260" s="32"/>
    </row>
    <row r="261" spans="1:7" ht="18" customHeight="1">
      <c r="A261" s="27" t="s">
        <v>363</v>
      </c>
      <c r="B261" s="30">
        <v>11</v>
      </c>
      <c r="C261" s="30">
        <v>361</v>
      </c>
      <c r="D261" s="30">
        <f t="shared" si="10"/>
        <v>4846</v>
      </c>
      <c r="E261" s="28">
        <v>2321</v>
      </c>
      <c r="F261" s="28">
        <f>E261-E260</f>
        <v>399</v>
      </c>
      <c r="G261" s="32"/>
    </row>
    <row r="262" spans="1:7" ht="18" customHeight="1">
      <c r="A262" s="27" t="s">
        <v>364</v>
      </c>
      <c r="B262" s="30">
        <v>3</v>
      </c>
      <c r="C262" s="30">
        <v>364</v>
      </c>
      <c r="D262" s="30">
        <f t="shared" si="10"/>
        <v>4849</v>
      </c>
      <c r="E262" s="28">
        <v>2343</v>
      </c>
      <c r="F262" s="28">
        <f>E262-E261</f>
        <v>22</v>
      </c>
      <c r="G262" s="32"/>
    </row>
    <row r="263" spans="1:7" ht="18" customHeight="1">
      <c r="A263" s="27" t="s">
        <v>365</v>
      </c>
      <c r="B263" s="30">
        <v>25</v>
      </c>
      <c r="C263" s="30">
        <v>389</v>
      </c>
      <c r="D263" s="30">
        <f t="shared" si="10"/>
        <v>4874</v>
      </c>
      <c r="E263" s="28">
        <v>2058</v>
      </c>
      <c r="F263" s="28">
        <v>30</v>
      </c>
      <c r="G263" s="32"/>
    </row>
    <row r="264" spans="1:7" ht="18" customHeight="1">
      <c r="A264" s="27" t="s">
        <v>366</v>
      </c>
      <c r="B264" s="30">
        <v>13</v>
      </c>
      <c r="C264" s="30">
        <v>402</v>
      </c>
      <c r="D264" s="30">
        <f t="shared" si="10"/>
        <v>4887</v>
      </c>
      <c r="E264" s="28">
        <v>2113</v>
      </c>
      <c r="F264" s="28">
        <f>E264-E263</f>
        <v>55</v>
      </c>
      <c r="G264" s="32"/>
    </row>
    <row r="265" spans="1:7" ht="18" customHeight="1">
      <c r="A265" s="27" t="s">
        <v>367</v>
      </c>
      <c r="B265" s="30">
        <v>20</v>
      </c>
      <c r="C265" s="30">
        <v>422</v>
      </c>
      <c r="D265" s="30">
        <f t="shared" si="10"/>
        <v>4907</v>
      </c>
      <c r="E265" s="28">
        <v>2277</v>
      </c>
      <c r="F265" s="28">
        <f>E265-E264</f>
        <v>164</v>
      </c>
      <c r="G265" s="32"/>
    </row>
    <row r="266" spans="1:7" ht="18" customHeight="1">
      <c r="A266" s="27" t="s">
        <v>368</v>
      </c>
      <c r="B266" s="30">
        <v>23</v>
      </c>
      <c r="C266" s="30">
        <v>445</v>
      </c>
      <c r="D266" s="30">
        <f t="shared" si="10"/>
        <v>4930</v>
      </c>
      <c r="E266" s="28">
        <v>1762</v>
      </c>
      <c r="F266" s="28"/>
      <c r="G266" s="32"/>
    </row>
    <row r="267" spans="1:7" ht="18" customHeight="1">
      <c r="A267" s="27" t="s">
        <v>369</v>
      </c>
      <c r="B267" s="30">
        <v>7</v>
      </c>
      <c r="C267" s="30">
        <v>452</v>
      </c>
      <c r="D267" s="30">
        <f t="shared" si="10"/>
        <v>4937</v>
      </c>
      <c r="E267" s="28">
        <v>1667</v>
      </c>
      <c r="F267" s="28"/>
      <c r="G267" s="32"/>
    </row>
    <row r="268" spans="1:7" ht="18" customHeight="1">
      <c r="A268" s="27" t="s">
        <v>370</v>
      </c>
      <c r="B268" s="30">
        <v>3</v>
      </c>
      <c r="C268" s="30">
        <v>455</v>
      </c>
      <c r="D268" s="30">
        <f t="shared" si="10"/>
        <v>4940</v>
      </c>
      <c r="E268" s="28">
        <v>1624</v>
      </c>
      <c r="F268" s="28"/>
      <c r="G268" s="32"/>
    </row>
    <row r="269" spans="1:7" ht="18" customHeight="1">
      <c r="A269" s="27" t="s">
        <v>371</v>
      </c>
      <c r="B269" s="30">
        <v>18</v>
      </c>
      <c r="C269" s="30">
        <v>473</v>
      </c>
      <c r="D269" s="30">
        <f t="shared" si="10"/>
        <v>4958</v>
      </c>
      <c r="E269" s="28">
        <v>1846</v>
      </c>
      <c r="F269" s="28">
        <v>265</v>
      </c>
      <c r="G269" s="32" t="s">
        <v>672</v>
      </c>
    </row>
    <row r="270" spans="1:7" ht="18" customHeight="1">
      <c r="A270" s="27" t="s">
        <v>372</v>
      </c>
      <c r="B270" s="30">
        <v>22</v>
      </c>
      <c r="C270" s="30">
        <v>495</v>
      </c>
      <c r="D270" s="30">
        <f t="shared" si="10"/>
        <v>4980</v>
      </c>
      <c r="E270" s="28">
        <v>1242</v>
      </c>
      <c r="F270" s="28"/>
      <c r="G270" s="32"/>
    </row>
    <row r="271" spans="1:7" ht="18" customHeight="1">
      <c r="A271" s="27" t="s">
        <v>373</v>
      </c>
      <c r="B271" s="30">
        <v>1</v>
      </c>
      <c r="C271" s="30">
        <v>496</v>
      </c>
      <c r="D271" s="30">
        <f t="shared" si="10"/>
        <v>4981</v>
      </c>
      <c r="E271" s="28">
        <v>1222</v>
      </c>
      <c r="F271" s="28"/>
      <c r="G271" s="32"/>
    </row>
    <row r="272" spans="1:7" ht="18" customHeight="1">
      <c r="A272" s="27" t="s">
        <v>374</v>
      </c>
      <c r="B272" s="30">
        <v>4</v>
      </c>
      <c r="C272" s="30">
        <v>500</v>
      </c>
      <c r="D272" s="30">
        <f t="shared" si="10"/>
        <v>4985</v>
      </c>
      <c r="E272" s="28">
        <v>1194</v>
      </c>
      <c r="F272" s="28"/>
      <c r="G272" s="32"/>
    </row>
    <row r="273" spans="1:7" ht="18" customHeight="1">
      <c r="A273" s="27" t="s">
        <v>375</v>
      </c>
      <c r="B273" s="30">
        <v>6</v>
      </c>
      <c r="C273" s="30">
        <v>506</v>
      </c>
      <c r="D273" s="30">
        <f t="shared" si="10"/>
        <v>4991</v>
      </c>
      <c r="E273" s="28">
        <v>1147</v>
      </c>
      <c r="F273" s="28"/>
      <c r="G273" s="32"/>
    </row>
    <row r="274" spans="1:7" ht="18" customHeight="1">
      <c r="A274" s="27" t="s">
        <v>376</v>
      </c>
      <c r="B274" s="30">
        <v>16</v>
      </c>
      <c r="C274" s="30">
        <v>522</v>
      </c>
      <c r="D274" s="30">
        <f t="shared" si="10"/>
        <v>5007</v>
      </c>
      <c r="E274" s="28">
        <v>1081</v>
      </c>
      <c r="F274" s="28"/>
      <c r="G274" s="32"/>
    </row>
    <row r="275" spans="1:7" ht="18" customHeight="1">
      <c r="A275" s="27" t="s">
        <v>377</v>
      </c>
      <c r="B275" s="30">
        <v>9</v>
      </c>
      <c r="C275" s="30">
        <v>531</v>
      </c>
      <c r="D275" s="30">
        <f t="shared" si="10"/>
        <v>5016</v>
      </c>
      <c r="E275" s="28">
        <v>990</v>
      </c>
      <c r="F275" s="28">
        <v>60</v>
      </c>
      <c r="G275" s="32"/>
    </row>
    <row r="276" spans="1:7" ht="18" customHeight="1">
      <c r="A276" s="51" t="s">
        <v>378</v>
      </c>
      <c r="B276" s="30">
        <v>4</v>
      </c>
      <c r="C276" s="30">
        <v>535</v>
      </c>
      <c r="D276" s="30">
        <f t="shared" si="10"/>
        <v>5020</v>
      </c>
      <c r="E276" s="28">
        <v>991</v>
      </c>
      <c r="F276" s="28">
        <v>30</v>
      </c>
      <c r="G276" s="32"/>
    </row>
    <row r="277" spans="1:7" ht="18" customHeight="1">
      <c r="A277" s="27" t="s">
        <v>379</v>
      </c>
      <c r="B277" s="30">
        <v>14</v>
      </c>
      <c r="C277" s="30">
        <v>549</v>
      </c>
      <c r="D277" s="30">
        <f t="shared" si="10"/>
        <v>5034</v>
      </c>
      <c r="E277" s="28">
        <v>956</v>
      </c>
      <c r="F277" s="28">
        <v>50</v>
      </c>
      <c r="G277" s="32"/>
    </row>
    <row r="278" spans="1:7" ht="18" customHeight="1">
      <c r="A278" s="27" t="s">
        <v>380</v>
      </c>
      <c r="B278" s="30">
        <v>8</v>
      </c>
      <c r="C278" s="30">
        <v>557</v>
      </c>
      <c r="D278" s="30">
        <f t="shared" si="10"/>
        <v>5042</v>
      </c>
      <c r="E278" s="28">
        <v>855</v>
      </c>
      <c r="F278" s="28"/>
      <c r="G278" s="32"/>
    </row>
    <row r="279" spans="1:7" ht="18" customHeight="1">
      <c r="A279" s="51" t="s">
        <v>381</v>
      </c>
      <c r="B279" s="30">
        <v>9</v>
      </c>
      <c r="C279" s="30">
        <v>566</v>
      </c>
      <c r="D279" s="30">
        <f t="shared" si="10"/>
        <v>5051</v>
      </c>
      <c r="E279" s="28">
        <v>811</v>
      </c>
      <c r="F279" s="28"/>
      <c r="G279" s="32"/>
    </row>
    <row r="280" spans="1:7" ht="18" customHeight="1">
      <c r="A280" s="27" t="s">
        <v>382</v>
      </c>
      <c r="B280" s="30">
        <v>6</v>
      </c>
      <c r="C280" s="30">
        <v>572</v>
      </c>
      <c r="D280" s="30">
        <f t="shared" si="10"/>
        <v>5057</v>
      </c>
      <c r="E280" s="28">
        <v>785</v>
      </c>
      <c r="F280" s="28"/>
      <c r="G280" s="32"/>
    </row>
    <row r="281" spans="1:7" ht="18" customHeight="1">
      <c r="A281" s="27" t="s">
        <v>383</v>
      </c>
      <c r="B281" s="30">
        <v>42</v>
      </c>
      <c r="C281" s="30">
        <v>614</v>
      </c>
      <c r="D281" s="30">
        <f t="shared" si="10"/>
        <v>5099</v>
      </c>
      <c r="E281" s="28">
        <v>576</v>
      </c>
      <c r="F281" s="28">
        <v>100</v>
      </c>
      <c r="G281" s="32"/>
    </row>
    <row r="282" spans="1:7" ht="18" customHeight="1">
      <c r="A282" s="27" t="s">
        <v>384</v>
      </c>
      <c r="B282" s="30">
        <v>15</v>
      </c>
      <c r="C282" s="30">
        <v>629</v>
      </c>
      <c r="D282" s="30">
        <f t="shared" si="10"/>
        <v>5114</v>
      </c>
      <c r="E282" s="28">
        <v>498</v>
      </c>
      <c r="F282" s="28"/>
      <c r="G282" s="32" t="s">
        <v>394</v>
      </c>
    </row>
    <row r="283" spans="1:7" ht="18" customHeight="1">
      <c r="A283" s="27" t="s">
        <v>385</v>
      </c>
      <c r="B283" s="30">
        <v>18</v>
      </c>
      <c r="C283" s="30">
        <v>647</v>
      </c>
      <c r="D283" s="30">
        <f t="shared" si="10"/>
        <v>5132</v>
      </c>
      <c r="E283" s="28">
        <v>440</v>
      </c>
      <c r="F283" s="28"/>
      <c r="G283" s="32"/>
    </row>
    <row r="284" spans="1:7" ht="18" customHeight="1">
      <c r="A284" s="27" t="s">
        <v>386</v>
      </c>
      <c r="B284" s="30">
        <v>39</v>
      </c>
      <c r="C284" s="30">
        <v>686</v>
      </c>
      <c r="D284" s="30">
        <f t="shared" si="10"/>
        <v>5171</v>
      </c>
      <c r="E284" s="28">
        <v>472</v>
      </c>
      <c r="F284" s="28">
        <f>641-E283</f>
        <v>201</v>
      </c>
      <c r="G284" s="32" t="s">
        <v>673</v>
      </c>
    </row>
    <row r="285" spans="1:7" ht="18" customHeight="1">
      <c r="A285" s="27" t="s">
        <v>387</v>
      </c>
      <c r="B285" s="30">
        <v>64</v>
      </c>
      <c r="C285" s="30">
        <v>750</v>
      </c>
      <c r="D285" s="30">
        <f t="shared" si="10"/>
        <v>5235</v>
      </c>
      <c r="E285" s="28">
        <v>576</v>
      </c>
      <c r="F285" s="28">
        <f>769-472</f>
        <v>297</v>
      </c>
      <c r="G285" s="32" t="s">
        <v>674</v>
      </c>
    </row>
    <row r="286" spans="1:7" ht="18" customHeight="1">
      <c r="A286" s="27" t="s">
        <v>388</v>
      </c>
      <c r="B286" s="30">
        <v>9</v>
      </c>
      <c r="C286" s="30">
        <v>759</v>
      </c>
      <c r="D286" s="30">
        <f t="shared" si="10"/>
        <v>5244</v>
      </c>
      <c r="E286" s="28">
        <v>555</v>
      </c>
      <c r="F286" s="28"/>
      <c r="G286" s="32"/>
    </row>
    <row r="287" spans="1:7" ht="18" customHeight="1" thickBot="1">
      <c r="A287" s="55" t="s">
        <v>37</v>
      </c>
      <c r="B287" s="30">
        <v>12</v>
      </c>
      <c r="C287" s="30">
        <v>771</v>
      </c>
      <c r="D287" s="30">
        <f t="shared" si="10"/>
        <v>5256</v>
      </c>
      <c r="E287" s="28">
        <v>648</v>
      </c>
      <c r="F287" s="28">
        <f>E287-E286</f>
        <v>93</v>
      </c>
      <c r="G287" s="153" t="s">
        <v>681</v>
      </c>
    </row>
    <row r="288" spans="1:7" ht="18" customHeight="1" thickBot="1">
      <c r="A288" s="33" t="s">
        <v>389</v>
      </c>
      <c r="B288" s="34"/>
      <c r="C288" s="35" t="s">
        <v>390</v>
      </c>
      <c r="D288" s="36"/>
      <c r="E288" s="37">
        <f>771/7</f>
        <v>110.14285714285714</v>
      </c>
      <c r="F288" s="38" t="s">
        <v>72</v>
      </c>
      <c r="G288" s="39"/>
    </row>
    <row r="289" spans="1:7" ht="12" customHeight="1" thickBot="1">
      <c r="A289" s="18"/>
      <c r="B289" s="19"/>
      <c r="C289" s="20"/>
      <c r="D289" s="20"/>
      <c r="E289" s="21"/>
      <c r="F289" s="21"/>
      <c r="G289" s="9"/>
    </row>
    <row r="290" spans="1:7" ht="18" customHeight="1" thickBot="1">
      <c r="A290" s="22" t="s">
        <v>432</v>
      </c>
      <c r="B290" s="23" t="s">
        <v>438</v>
      </c>
      <c r="C290" s="24"/>
      <c r="D290" s="25"/>
      <c r="E290" s="24"/>
      <c r="F290" s="24"/>
      <c r="G290" s="26" t="s">
        <v>433</v>
      </c>
    </row>
    <row r="291" spans="1:7" ht="18" customHeight="1">
      <c r="A291" s="55" t="s">
        <v>37</v>
      </c>
      <c r="B291" s="30">
        <v>0</v>
      </c>
      <c r="C291" s="30">
        <v>0</v>
      </c>
      <c r="D291" s="30">
        <f>D287</f>
        <v>5256</v>
      </c>
      <c r="E291" s="28">
        <v>648</v>
      </c>
      <c r="F291" s="28"/>
      <c r="G291" s="32"/>
    </row>
    <row r="292" spans="1:7" ht="18" customHeight="1">
      <c r="A292" s="27" t="s">
        <v>391</v>
      </c>
      <c r="B292" s="30">
        <v>19</v>
      </c>
      <c r="C292" s="30">
        <v>19</v>
      </c>
      <c r="D292" s="30">
        <f>$D$291+C292</f>
        <v>5275</v>
      </c>
      <c r="E292" s="28">
        <v>868</v>
      </c>
      <c r="F292" s="28">
        <f>E292-E291</f>
        <v>220</v>
      </c>
      <c r="G292" s="32"/>
    </row>
    <row r="293" spans="1:7" ht="18" customHeight="1">
      <c r="A293" s="27" t="s">
        <v>392</v>
      </c>
      <c r="B293" s="30">
        <v>5</v>
      </c>
      <c r="C293" s="30">
        <v>24</v>
      </c>
      <c r="D293" s="30">
        <f aca="true" t="shared" si="11" ref="D293:D330">$D$291+C293</f>
        <v>5280</v>
      </c>
      <c r="E293" s="28">
        <v>968</v>
      </c>
      <c r="F293" s="28">
        <f>E293-E292</f>
        <v>100</v>
      </c>
      <c r="G293" s="32"/>
    </row>
    <row r="294" spans="1:7" ht="18" customHeight="1">
      <c r="A294" s="27" t="s">
        <v>393</v>
      </c>
      <c r="B294" s="30">
        <v>17</v>
      </c>
      <c r="C294" s="30">
        <v>41</v>
      </c>
      <c r="D294" s="30">
        <f t="shared" si="11"/>
        <v>5297</v>
      </c>
      <c r="E294" s="28">
        <v>1651</v>
      </c>
      <c r="F294" s="28">
        <f>E294-E293</f>
        <v>683</v>
      </c>
      <c r="G294" s="32"/>
    </row>
    <row r="295" spans="1:7" ht="18" customHeight="1">
      <c r="A295" s="51" t="s">
        <v>395</v>
      </c>
      <c r="B295" s="30">
        <v>51</v>
      </c>
      <c r="C295" s="30">
        <v>92</v>
      </c>
      <c r="D295" s="30">
        <f t="shared" si="11"/>
        <v>5348</v>
      </c>
      <c r="E295" s="28">
        <v>826</v>
      </c>
      <c r="F295" s="28"/>
      <c r="G295" s="32"/>
    </row>
    <row r="296" spans="1:7" ht="18" customHeight="1">
      <c r="A296" s="27" t="s">
        <v>396</v>
      </c>
      <c r="B296" s="30">
        <v>7</v>
      </c>
      <c r="C296" s="30">
        <v>99</v>
      </c>
      <c r="D296" s="30">
        <f t="shared" si="11"/>
        <v>5355</v>
      </c>
      <c r="E296" s="28">
        <v>803</v>
      </c>
      <c r="F296" s="28"/>
      <c r="G296" s="32"/>
    </row>
    <row r="297" spans="1:7" ht="18" customHeight="1">
      <c r="A297" s="27" t="s">
        <v>397</v>
      </c>
      <c r="B297" s="30">
        <v>33</v>
      </c>
      <c r="C297" s="30">
        <v>132</v>
      </c>
      <c r="D297" s="30">
        <f t="shared" si="11"/>
        <v>5388</v>
      </c>
      <c r="E297" s="28">
        <v>645</v>
      </c>
      <c r="F297" s="28">
        <v>100</v>
      </c>
      <c r="G297" s="32" t="s">
        <v>675</v>
      </c>
    </row>
    <row r="298" spans="1:7" ht="18" customHeight="1">
      <c r="A298" s="27" t="s">
        <v>398</v>
      </c>
      <c r="B298" s="30">
        <v>9</v>
      </c>
      <c r="C298" s="30">
        <v>141</v>
      </c>
      <c r="D298" s="30">
        <f t="shared" si="11"/>
        <v>5397</v>
      </c>
      <c r="E298" s="28">
        <v>626</v>
      </c>
      <c r="F298" s="28"/>
      <c r="G298" s="32"/>
    </row>
    <row r="299" spans="1:7" ht="18" customHeight="1">
      <c r="A299" s="27" t="s">
        <v>399</v>
      </c>
      <c r="B299" s="30">
        <v>27</v>
      </c>
      <c r="C299" s="30">
        <v>168</v>
      </c>
      <c r="D299" s="30">
        <f t="shared" si="11"/>
        <v>5424</v>
      </c>
      <c r="E299" s="28">
        <v>726</v>
      </c>
      <c r="F299" s="28">
        <f>924-622</f>
        <v>302</v>
      </c>
      <c r="G299" s="32" t="s">
        <v>676</v>
      </c>
    </row>
    <row r="300" spans="1:7" ht="18" customHeight="1">
      <c r="A300" s="60" t="s">
        <v>400</v>
      </c>
      <c r="B300" s="30">
        <v>14</v>
      </c>
      <c r="C300" s="30">
        <v>182</v>
      </c>
      <c r="D300" s="30">
        <f t="shared" si="11"/>
        <v>5438</v>
      </c>
      <c r="E300" s="28">
        <v>197</v>
      </c>
      <c r="F300" s="28"/>
      <c r="G300" s="32"/>
    </row>
    <row r="301" spans="1:7" ht="18" customHeight="1">
      <c r="A301" s="60" t="s">
        <v>401</v>
      </c>
      <c r="B301" s="30">
        <v>7</v>
      </c>
      <c r="C301" s="30">
        <v>189</v>
      </c>
      <c r="D301" s="30">
        <f t="shared" si="11"/>
        <v>5445</v>
      </c>
      <c r="E301" s="28">
        <v>-49</v>
      </c>
      <c r="F301" s="28"/>
      <c r="G301" s="32"/>
    </row>
    <row r="302" spans="1:7" ht="18" customHeight="1">
      <c r="A302" s="27" t="s">
        <v>677</v>
      </c>
      <c r="B302" s="30">
        <v>6</v>
      </c>
      <c r="C302" s="30">
        <v>195</v>
      </c>
      <c r="D302" s="30">
        <f t="shared" si="11"/>
        <v>5451</v>
      </c>
      <c r="E302" s="28">
        <v>-61</v>
      </c>
      <c r="F302" s="28"/>
      <c r="G302" s="32"/>
    </row>
    <row r="303" spans="1:7" ht="18" customHeight="1">
      <c r="A303" s="27" t="s">
        <v>403</v>
      </c>
      <c r="B303" s="30">
        <v>22</v>
      </c>
      <c r="C303" s="30">
        <v>217</v>
      </c>
      <c r="D303" s="30">
        <f t="shared" si="11"/>
        <v>5473</v>
      </c>
      <c r="E303" s="28">
        <v>35</v>
      </c>
      <c r="F303" s="28">
        <v>116</v>
      </c>
      <c r="G303" s="32" t="s">
        <v>678</v>
      </c>
    </row>
    <row r="304" spans="1:7" ht="18" customHeight="1">
      <c r="A304" s="27" t="s">
        <v>404</v>
      </c>
      <c r="B304" s="30">
        <v>12</v>
      </c>
      <c r="C304" s="30">
        <v>229</v>
      </c>
      <c r="D304" s="30">
        <f t="shared" si="11"/>
        <v>5485</v>
      </c>
      <c r="E304" s="28">
        <v>-1</v>
      </c>
      <c r="F304" s="28">
        <v>25</v>
      </c>
      <c r="G304" s="32" t="s">
        <v>679</v>
      </c>
    </row>
    <row r="305" spans="1:7" ht="18" customHeight="1">
      <c r="A305" s="27" t="s">
        <v>405</v>
      </c>
      <c r="B305" s="30">
        <v>15</v>
      </c>
      <c r="C305" s="30">
        <v>244</v>
      </c>
      <c r="D305" s="30">
        <f t="shared" si="11"/>
        <v>5500</v>
      </c>
      <c r="E305" s="28">
        <v>674</v>
      </c>
      <c r="F305" s="28">
        <f>E305-E304</f>
        <v>675</v>
      </c>
      <c r="G305" s="32"/>
    </row>
    <row r="306" spans="1:7" ht="18" customHeight="1">
      <c r="A306" s="27" t="s">
        <v>406</v>
      </c>
      <c r="B306" s="30">
        <v>12</v>
      </c>
      <c r="C306" s="30">
        <v>256</v>
      </c>
      <c r="D306" s="30">
        <f t="shared" si="11"/>
        <v>5512</v>
      </c>
      <c r="E306" s="28">
        <v>1511</v>
      </c>
      <c r="F306" s="28">
        <f>E306-F305</f>
        <v>836</v>
      </c>
      <c r="G306" s="32"/>
    </row>
    <row r="307" spans="1:7" ht="18" customHeight="1">
      <c r="A307" s="27" t="s">
        <v>407</v>
      </c>
      <c r="B307" s="30">
        <v>22</v>
      </c>
      <c r="C307" s="30">
        <v>278</v>
      </c>
      <c r="D307" s="30">
        <f t="shared" si="11"/>
        <v>5534</v>
      </c>
      <c r="E307" s="28">
        <v>586</v>
      </c>
      <c r="F307" s="28">
        <v>116</v>
      </c>
      <c r="G307" s="32" t="s">
        <v>680</v>
      </c>
    </row>
    <row r="308" spans="1:7" ht="18" customHeight="1">
      <c r="A308" s="27" t="s">
        <v>408</v>
      </c>
      <c r="B308" s="30">
        <v>29</v>
      </c>
      <c r="C308" s="30">
        <v>307</v>
      </c>
      <c r="D308" s="30">
        <f t="shared" si="11"/>
        <v>5563</v>
      </c>
      <c r="E308" s="28">
        <v>1604</v>
      </c>
      <c r="F308" s="28">
        <f>E308-E307</f>
        <v>1018</v>
      </c>
      <c r="G308" s="32"/>
    </row>
    <row r="309" spans="1:7" ht="18" customHeight="1">
      <c r="A309" s="60" t="s">
        <v>409</v>
      </c>
      <c r="B309" s="30">
        <v>21</v>
      </c>
      <c r="C309" s="30">
        <v>328</v>
      </c>
      <c r="D309" s="30">
        <f t="shared" si="11"/>
        <v>5584</v>
      </c>
      <c r="E309" s="28">
        <v>1159</v>
      </c>
      <c r="F309" s="28"/>
      <c r="G309" s="32"/>
    </row>
    <row r="310" spans="1:7" ht="18" customHeight="1">
      <c r="A310" s="27" t="s">
        <v>410</v>
      </c>
      <c r="B310" s="30">
        <v>7</v>
      </c>
      <c r="C310" s="30">
        <v>335</v>
      </c>
      <c r="D310" s="30">
        <f t="shared" si="11"/>
        <v>5591</v>
      </c>
      <c r="E310" s="28">
        <v>1112</v>
      </c>
      <c r="F310" s="28"/>
      <c r="G310" s="32"/>
    </row>
    <row r="311" spans="1:7" ht="18" customHeight="1">
      <c r="A311" s="27" t="s">
        <v>411</v>
      </c>
      <c r="B311" s="30">
        <v>10</v>
      </c>
      <c r="C311" s="30">
        <v>345</v>
      </c>
      <c r="D311" s="30">
        <f t="shared" si="11"/>
        <v>5601</v>
      </c>
      <c r="E311" s="28">
        <v>1116</v>
      </c>
      <c r="F311" s="28"/>
      <c r="G311" s="32"/>
    </row>
    <row r="312" spans="1:7" ht="18" customHeight="1">
      <c r="A312" s="27" t="s">
        <v>412</v>
      </c>
      <c r="B312" s="30">
        <v>14</v>
      </c>
      <c r="C312" s="30">
        <v>359</v>
      </c>
      <c r="D312" s="30">
        <f t="shared" si="11"/>
        <v>5615</v>
      </c>
      <c r="E312" s="28">
        <v>1138</v>
      </c>
      <c r="F312" s="28"/>
      <c r="G312" s="32" t="s">
        <v>683</v>
      </c>
    </row>
    <row r="313" spans="1:7" ht="18" customHeight="1">
      <c r="A313" s="27" t="s">
        <v>413</v>
      </c>
      <c r="B313" s="30">
        <v>15</v>
      </c>
      <c r="C313" s="30">
        <v>374</v>
      </c>
      <c r="D313" s="30">
        <f t="shared" si="11"/>
        <v>5630</v>
      </c>
      <c r="E313" s="28">
        <v>1171</v>
      </c>
      <c r="F313" s="28">
        <f>E313-E312</f>
        <v>33</v>
      </c>
      <c r="G313" s="32"/>
    </row>
    <row r="314" spans="1:7" ht="18" customHeight="1">
      <c r="A314" s="27" t="s">
        <v>414</v>
      </c>
      <c r="B314" s="30">
        <v>10</v>
      </c>
      <c r="C314" s="30">
        <v>384</v>
      </c>
      <c r="D314" s="30">
        <f t="shared" si="11"/>
        <v>5640</v>
      </c>
      <c r="E314" s="28">
        <v>1201</v>
      </c>
      <c r="F314" s="28">
        <f aca="true" t="shared" si="12" ref="F314:F327">E314-E313</f>
        <v>30</v>
      </c>
      <c r="G314" s="32"/>
    </row>
    <row r="315" spans="1:7" ht="18" customHeight="1">
      <c r="A315" s="27" t="s">
        <v>415</v>
      </c>
      <c r="B315" s="30">
        <v>42</v>
      </c>
      <c r="C315" s="30">
        <v>426</v>
      </c>
      <c r="D315" s="30">
        <f t="shared" si="11"/>
        <v>5682</v>
      </c>
      <c r="E315" s="28">
        <v>1222</v>
      </c>
      <c r="F315" s="28">
        <f t="shared" si="12"/>
        <v>21</v>
      </c>
      <c r="G315" s="32"/>
    </row>
    <row r="316" spans="1:7" ht="18" customHeight="1">
      <c r="A316" s="27" t="s">
        <v>416</v>
      </c>
      <c r="B316" s="30">
        <v>16</v>
      </c>
      <c r="C316" s="30">
        <v>442</v>
      </c>
      <c r="D316" s="30">
        <f t="shared" si="11"/>
        <v>5698</v>
      </c>
      <c r="E316" s="28">
        <v>1249</v>
      </c>
      <c r="F316" s="28">
        <f t="shared" si="12"/>
        <v>27</v>
      </c>
      <c r="G316" s="32"/>
    </row>
    <row r="317" spans="1:7" ht="18" customHeight="1">
      <c r="A317" s="27" t="s">
        <v>417</v>
      </c>
      <c r="B317" s="30">
        <v>9</v>
      </c>
      <c r="C317" s="30">
        <v>451</v>
      </c>
      <c r="D317" s="30">
        <f t="shared" si="11"/>
        <v>5707</v>
      </c>
      <c r="E317" s="28">
        <v>1266</v>
      </c>
      <c r="F317" s="28">
        <f t="shared" si="12"/>
        <v>17</v>
      </c>
      <c r="G317" s="32"/>
    </row>
    <row r="318" spans="1:7" ht="18" customHeight="1">
      <c r="A318" s="27" t="s">
        <v>418</v>
      </c>
      <c r="B318" s="30">
        <v>40</v>
      </c>
      <c r="C318" s="30">
        <v>491</v>
      </c>
      <c r="D318" s="30">
        <f t="shared" si="11"/>
        <v>5747</v>
      </c>
      <c r="E318" s="28">
        <v>2146</v>
      </c>
      <c r="F318" s="28">
        <f t="shared" si="12"/>
        <v>880</v>
      </c>
      <c r="G318" s="32"/>
    </row>
    <row r="319" spans="1:7" ht="18" customHeight="1">
      <c r="A319" s="27" t="s">
        <v>419</v>
      </c>
      <c r="B319" s="30">
        <v>17</v>
      </c>
      <c r="C319" s="30">
        <v>508</v>
      </c>
      <c r="D319" s="30">
        <f t="shared" si="11"/>
        <v>5764</v>
      </c>
      <c r="E319" s="28">
        <v>2166</v>
      </c>
      <c r="F319" s="28">
        <f t="shared" si="12"/>
        <v>20</v>
      </c>
      <c r="G319" s="32"/>
    </row>
    <row r="320" spans="1:7" ht="18" customHeight="1">
      <c r="A320" s="27" t="s">
        <v>420</v>
      </c>
      <c r="B320" s="30">
        <v>21</v>
      </c>
      <c r="C320" s="30">
        <v>529</v>
      </c>
      <c r="D320" s="30">
        <f t="shared" si="11"/>
        <v>5785</v>
      </c>
      <c r="E320" s="28">
        <v>2295</v>
      </c>
      <c r="F320" s="28">
        <f t="shared" si="12"/>
        <v>129</v>
      </c>
      <c r="G320" s="32"/>
    </row>
    <row r="321" spans="1:7" ht="18" customHeight="1">
      <c r="A321" s="27" t="s">
        <v>421</v>
      </c>
      <c r="B321" s="30">
        <v>10</v>
      </c>
      <c r="C321" s="30">
        <v>539</v>
      </c>
      <c r="D321" s="30">
        <f t="shared" si="11"/>
        <v>5795</v>
      </c>
      <c r="E321" s="28">
        <v>2346</v>
      </c>
      <c r="F321" s="28">
        <f>2452-E320</f>
        <v>157</v>
      </c>
      <c r="G321" s="32" t="s">
        <v>684</v>
      </c>
    </row>
    <row r="322" spans="1:7" ht="18" customHeight="1">
      <c r="A322" s="27" t="s">
        <v>422</v>
      </c>
      <c r="B322" s="30">
        <v>17</v>
      </c>
      <c r="C322" s="30">
        <v>556</v>
      </c>
      <c r="D322" s="30">
        <f t="shared" si="11"/>
        <v>5812</v>
      </c>
      <c r="E322" s="28">
        <v>2069</v>
      </c>
      <c r="F322" s="28"/>
      <c r="G322" s="32"/>
    </row>
    <row r="323" spans="1:7" ht="18" customHeight="1">
      <c r="A323" s="60" t="s">
        <v>423</v>
      </c>
      <c r="B323" s="30">
        <v>4</v>
      </c>
      <c r="C323" s="30">
        <v>560</v>
      </c>
      <c r="D323" s="30">
        <f t="shared" si="11"/>
        <v>5816</v>
      </c>
      <c r="E323" s="28">
        <v>1948</v>
      </c>
      <c r="F323" s="28"/>
      <c r="G323" s="32"/>
    </row>
    <row r="324" spans="1:7" ht="18" customHeight="1">
      <c r="A324" s="27" t="s">
        <v>424</v>
      </c>
      <c r="B324" s="30">
        <v>3</v>
      </c>
      <c r="C324" s="30">
        <v>563</v>
      </c>
      <c r="D324" s="30">
        <f t="shared" si="11"/>
        <v>5819</v>
      </c>
      <c r="E324" s="28">
        <v>2086</v>
      </c>
      <c r="F324" s="28">
        <f t="shared" si="12"/>
        <v>138</v>
      </c>
      <c r="G324" s="32"/>
    </row>
    <row r="325" spans="1:7" ht="18" customHeight="1">
      <c r="A325" s="60" t="s">
        <v>425</v>
      </c>
      <c r="B325" s="30">
        <v>15</v>
      </c>
      <c r="C325" s="30">
        <v>578</v>
      </c>
      <c r="D325" s="30">
        <f t="shared" si="11"/>
        <v>5834</v>
      </c>
      <c r="E325" s="28">
        <v>2913</v>
      </c>
      <c r="F325" s="28">
        <f t="shared" si="12"/>
        <v>827</v>
      </c>
      <c r="G325" s="32"/>
    </row>
    <row r="326" spans="1:7" ht="18" customHeight="1">
      <c r="A326" s="60" t="s">
        <v>426</v>
      </c>
      <c r="B326" s="30">
        <v>3</v>
      </c>
      <c r="C326" s="30">
        <v>581</v>
      </c>
      <c r="D326" s="30">
        <f t="shared" si="11"/>
        <v>5837</v>
      </c>
      <c r="E326" s="28">
        <v>2960</v>
      </c>
      <c r="F326" s="28">
        <f t="shared" si="12"/>
        <v>47</v>
      </c>
      <c r="G326" s="32"/>
    </row>
    <row r="327" spans="1:7" ht="18" customHeight="1">
      <c r="A327" s="60" t="s">
        <v>427</v>
      </c>
      <c r="B327" s="30">
        <v>4</v>
      </c>
      <c r="C327" s="30">
        <v>585</v>
      </c>
      <c r="D327" s="30">
        <f t="shared" si="11"/>
        <v>5841</v>
      </c>
      <c r="E327" s="28">
        <v>3031</v>
      </c>
      <c r="F327" s="28">
        <f t="shared" si="12"/>
        <v>71</v>
      </c>
      <c r="G327" s="32"/>
    </row>
    <row r="328" spans="1:7" ht="18" customHeight="1">
      <c r="A328" s="27" t="s">
        <v>428</v>
      </c>
      <c r="B328" s="30">
        <v>11</v>
      </c>
      <c r="C328" s="30">
        <v>596</v>
      </c>
      <c r="D328" s="30">
        <f t="shared" si="11"/>
        <v>5852</v>
      </c>
      <c r="E328" s="28">
        <v>2618</v>
      </c>
      <c r="F328" s="28">
        <v>50</v>
      </c>
      <c r="G328" s="32" t="s">
        <v>429</v>
      </c>
    </row>
    <row r="329" spans="1:7" ht="18" customHeight="1">
      <c r="A329" s="60" t="s">
        <v>430</v>
      </c>
      <c r="B329" s="30">
        <v>11</v>
      </c>
      <c r="C329" s="30">
        <v>607</v>
      </c>
      <c r="D329" s="30">
        <f t="shared" si="11"/>
        <v>5863</v>
      </c>
      <c r="E329" s="28">
        <v>2495</v>
      </c>
      <c r="F329" s="28">
        <v>70</v>
      </c>
      <c r="G329" s="32"/>
    </row>
    <row r="330" spans="1:7" ht="18" customHeight="1">
      <c r="A330" s="62" t="s">
        <v>431</v>
      </c>
      <c r="B330" s="30">
        <v>78</v>
      </c>
      <c r="C330" s="30">
        <v>685</v>
      </c>
      <c r="D330" s="30">
        <f t="shared" si="11"/>
        <v>5941</v>
      </c>
      <c r="E330" s="28">
        <v>1227</v>
      </c>
      <c r="F330" s="28">
        <v>60</v>
      </c>
      <c r="G330" s="153" t="s">
        <v>685</v>
      </c>
    </row>
    <row r="331" spans="1:7" ht="18" customHeight="1" thickBot="1">
      <c r="A331" s="159" t="s">
        <v>439</v>
      </c>
      <c r="B331" s="160"/>
      <c r="C331" s="160"/>
      <c r="D331" s="160"/>
      <c r="E331" s="160"/>
      <c r="F331" s="160"/>
      <c r="G331" s="161"/>
    </row>
    <row r="332" spans="1:7" ht="18" customHeight="1" thickBot="1">
      <c r="A332" s="33" t="s">
        <v>434</v>
      </c>
      <c r="B332" s="34"/>
      <c r="C332" s="35" t="s">
        <v>436</v>
      </c>
      <c r="D332" s="36"/>
      <c r="E332" s="37">
        <f>685/7</f>
        <v>97.85714285714286</v>
      </c>
      <c r="F332" s="38" t="s">
        <v>72</v>
      </c>
      <c r="G332" s="39"/>
    </row>
    <row r="333" spans="1:7" ht="12" customHeight="1" thickBot="1">
      <c r="A333" s="18"/>
      <c r="B333" s="19"/>
      <c r="C333" s="20"/>
      <c r="D333" s="20"/>
      <c r="E333" s="21"/>
      <c r="F333" s="21"/>
      <c r="G333" s="9"/>
    </row>
    <row r="334" spans="1:7" ht="18" customHeight="1" thickBot="1">
      <c r="A334" s="22" t="s">
        <v>435</v>
      </c>
      <c r="B334" s="23" t="s">
        <v>440</v>
      </c>
      <c r="C334" s="24"/>
      <c r="D334" s="25"/>
      <c r="E334" s="24"/>
      <c r="F334" s="24"/>
      <c r="G334" s="26" t="s">
        <v>40</v>
      </c>
    </row>
    <row r="335" spans="1:7" ht="18" customHeight="1">
      <c r="A335" s="62" t="s">
        <v>431</v>
      </c>
      <c r="B335" s="30">
        <v>0</v>
      </c>
      <c r="C335" s="30">
        <v>0</v>
      </c>
      <c r="D335" s="30">
        <f>D330</f>
        <v>5941</v>
      </c>
      <c r="E335" s="28">
        <v>1227</v>
      </c>
      <c r="F335" s="28"/>
      <c r="G335" s="32"/>
    </row>
    <row r="336" spans="1:7" ht="18" customHeight="1">
      <c r="A336" s="27" t="s">
        <v>441</v>
      </c>
      <c r="B336" s="30">
        <v>25</v>
      </c>
      <c r="C336" s="30">
        <v>25</v>
      </c>
      <c r="D336" s="30">
        <f>$D$335+C336</f>
        <v>5966</v>
      </c>
      <c r="E336" s="28">
        <v>615</v>
      </c>
      <c r="F336" s="28"/>
      <c r="G336" s="32"/>
    </row>
    <row r="337" spans="1:7" ht="18" customHeight="1">
      <c r="A337" s="27" t="s">
        <v>442</v>
      </c>
      <c r="B337" s="30">
        <v>27</v>
      </c>
      <c r="C337" s="30">
        <v>52</v>
      </c>
      <c r="D337" s="30">
        <f aca="true" t="shared" si="13" ref="D337:D368">$D$335+C337</f>
        <v>5993</v>
      </c>
      <c r="E337" s="28">
        <v>364</v>
      </c>
      <c r="F337" s="28"/>
      <c r="G337" s="32"/>
    </row>
    <row r="338" spans="1:7" ht="18" customHeight="1">
      <c r="A338" s="27" t="s">
        <v>443</v>
      </c>
      <c r="B338" s="30">
        <v>9</v>
      </c>
      <c r="C338" s="30">
        <v>61</v>
      </c>
      <c r="D338" s="30">
        <f t="shared" si="13"/>
        <v>6002</v>
      </c>
      <c r="E338" s="28">
        <v>792</v>
      </c>
      <c r="F338" s="28">
        <f>E338-E337</f>
        <v>428</v>
      </c>
      <c r="G338" s="32"/>
    </row>
    <row r="339" spans="1:7" ht="18" customHeight="1">
      <c r="A339" s="27" t="s">
        <v>444</v>
      </c>
      <c r="B339" s="30">
        <v>11</v>
      </c>
      <c r="C339" s="30">
        <v>72</v>
      </c>
      <c r="D339" s="30">
        <f t="shared" si="13"/>
        <v>6013</v>
      </c>
      <c r="E339" s="28">
        <v>597</v>
      </c>
      <c r="F339" s="28">
        <v>115</v>
      </c>
      <c r="G339" s="32" t="s">
        <v>686</v>
      </c>
    </row>
    <row r="340" spans="1:7" ht="18" customHeight="1">
      <c r="A340" s="27" t="s">
        <v>445</v>
      </c>
      <c r="B340" s="30">
        <v>20</v>
      </c>
      <c r="C340" s="30">
        <v>92</v>
      </c>
      <c r="D340" s="30">
        <f t="shared" si="13"/>
        <v>6033</v>
      </c>
      <c r="E340" s="28">
        <v>379</v>
      </c>
      <c r="F340" s="28">
        <v>250</v>
      </c>
      <c r="G340" s="32" t="s">
        <v>687</v>
      </c>
    </row>
    <row r="341" spans="1:7" ht="18" customHeight="1">
      <c r="A341" s="27" t="s">
        <v>446</v>
      </c>
      <c r="B341" s="30">
        <v>25</v>
      </c>
      <c r="C341" s="30">
        <v>117</v>
      </c>
      <c r="D341" s="30">
        <f t="shared" si="13"/>
        <v>6058</v>
      </c>
      <c r="E341" s="28">
        <v>72</v>
      </c>
      <c r="F341" s="28"/>
      <c r="G341" s="32"/>
    </row>
    <row r="342" spans="1:7" ht="18" customHeight="1">
      <c r="A342" s="51" t="s">
        <v>447</v>
      </c>
      <c r="B342" s="30">
        <v>13</v>
      </c>
      <c r="C342" s="30">
        <v>130</v>
      </c>
      <c r="D342" s="30">
        <f t="shared" si="13"/>
        <v>6071</v>
      </c>
      <c r="E342" s="28">
        <v>56</v>
      </c>
      <c r="F342" s="28"/>
      <c r="G342" s="32"/>
    </row>
    <row r="343" spans="1:7" ht="18" customHeight="1">
      <c r="A343" s="60" t="s">
        <v>448</v>
      </c>
      <c r="B343" s="30">
        <v>26</v>
      </c>
      <c r="C343" s="30">
        <v>156</v>
      </c>
      <c r="D343" s="30">
        <f t="shared" si="13"/>
        <v>6097</v>
      </c>
      <c r="E343" s="28">
        <v>35</v>
      </c>
      <c r="F343" s="28"/>
      <c r="G343" s="32"/>
    </row>
    <row r="344" spans="1:7" ht="18" customHeight="1">
      <c r="A344" s="27" t="s">
        <v>449</v>
      </c>
      <c r="B344" s="30">
        <v>34</v>
      </c>
      <c r="C344" s="30">
        <v>190</v>
      </c>
      <c r="D344" s="30">
        <f t="shared" si="13"/>
        <v>6131</v>
      </c>
      <c r="E344" s="28">
        <v>35</v>
      </c>
      <c r="F344" s="28"/>
      <c r="G344" s="32"/>
    </row>
    <row r="345" spans="1:7" ht="18" customHeight="1">
      <c r="A345" s="27" t="s">
        <v>450</v>
      </c>
      <c r="B345" s="30">
        <v>21</v>
      </c>
      <c r="C345" s="30">
        <v>211</v>
      </c>
      <c r="D345" s="30">
        <f t="shared" si="13"/>
        <v>6152</v>
      </c>
      <c r="E345" s="28">
        <v>166</v>
      </c>
      <c r="F345" s="28">
        <f>E345-E344</f>
        <v>131</v>
      </c>
      <c r="G345" s="32"/>
    </row>
    <row r="346" spans="1:7" ht="18" customHeight="1">
      <c r="A346" s="27" t="s">
        <v>451</v>
      </c>
      <c r="B346" s="30">
        <v>16</v>
      </c>
      <c r="C346" s="30">
        <v>227</v>
      </c>
      <c r="D346" s="30">
        <f t="shared" si="13"/>
        <v>6168</v>
      </c>
      <c r="E346" s="28">
        <v>419</v>
      </c>
      <c r="F346" s="28">
        <f>E346-E345</f>
        <v>253</v>
      </c>
      <c r="G346" s="32"/>
    </row>
    <row r="347" spans="1:7" ht="18" customHeight="1">
      <c r="A347" s="27" t="s">
        <v>452</v>
      </c>
      <c r="B347" s="30">
        <v>34</v>
      </c>
      <c r="C347" s="30">
        <v>261</v>
      </c>
      <c r="D347" s="30">
        <f t="shared" si="13"/>
        <v>6202</v>
      </c>
      <c r="E347" s="28">
        <v>102</v>
      </c>
      <c r="F347" s="28"/>
      <c r="G347" s="32"/>
    </row>
    <row r="348" spans="1:7" ht="18" customHeight="1">
      <c r="A348" s="27" t="s">
        <v>453</v>
      </c>
      <c r="B348" s="30">
        <v>13</v>
      </c>
      <c r="C348" s="30">
        <v>274</v>
      </c>
      <c r="D348" s="30">
        <f t="shared" si="13"/>
        <v>6215</v>
      </c>
      <c r="E348" s="28">
        <v>61</v>
      </c>
      <c r="F348" s="28"/>
      <c r="G348" s="32"/>
    </row>
    <row r="349" spans="1:7" ht="18" customHeight="1">
      <c r="A349" s="51" t="s">
        <v>454</v>
      </c>
      <c r="B349" s="30">
        <v>27</v>
      </c>
      <c r="C349" s="30">
        <v>301</v>
      </c>
      <c r="D349" s="30">
        <f t="shared" si="13"/>
        <v>6242</v>
      </c>
      <c r="E349" s="28">
        <v>11</v>
      </c>
      <c r="F349" s="28"/>
      <c r="G349" s="32"/>
    </row>
    <row r="350" spans="1:7" ht="18" customHeight="1">
      <c r="A350" s="60" t="s">
        <v>455</v>
      </c>
      <c r="B350" s="30">
        <v>7</v>
      </c>
      <c r="C350" s="30">
        <v>308</v>
      </c>
      <c r="D350" s="30">
        <f t="shared" si="13"/>
        <v>6249</v>
      </c>
      <c r="E350" s="28">
        <v>0</v>
      </c>
      <c r="F350" s="28"/>
      <c r="G350" s="32"/>
    </row>
    <row r="351" spans="1:7" ht="18" customHeight="1">
      <c r="A351" s="27" t="s">
        <v>456</v>
      </c>
      <c r="B351" s="30">
        <v>11</v>
      </c>
      <c r="C351" s="30">
        <v>319</v>
      </c>
      <c r="D351" s="30">
        <f t="shared" si="13"/>
        <v>6260</v>
      </c>
      <c r="E351" s="28">
        <v>36</v>
      </c>
      <c r="F351" s="28">
        <v>36</v>
      </c>
      <c r="G351" s="32"/>
    </row>
    <row r="352" spans="1:7" ht="18" customHeight="1">
      <c r="A352" s="27" t="s">
        <v>457</v>
      </c>
      <c r="B352" s="30">
        <v>4</v>
      </c>
      <c r="C352" s="30">
        <v>323</v>
      </c>
      <c r="D352" s="30">
        <f t="shared" si="13"/>
        <v>6264</v>
      </c>
      <c r="E352" s="28">
        <v>32</v>
      </c>
      <c r="F352" s="28"/>
      <c r="G352" s="32"/>
    </row>
    <row r="353" spans="1:7" ht="18" customHeight="1">
      <c r="A353" s="27" t="s">
        <v>458</v>
      </c>
      <c r="B353" s="30">
        <v>4</v>
      </c>
      <c r="C353" s="30">
        <v>327</v>
      </c>
      <c r="D353" s="30">
        <f t="shared" si="13"/>
        <v>6268</v>
      </c>
      <c r="E353" s="28">
        <v>46</v>
      </c>
      <c r="F353" s="28">
        <v>46</v>
      </c>
      <c r="G353" s="32"/>
    </row>
    <row r="354" spans="1:7" ht="18" customHeight="1">
      <c r="A354" s="51" t="s">
        <v>459</v>
      </c>
      <c r="B354" s="30">
        <v>5</v>
      </c>
      <c r="C354" s="30">
        <v>332</v>
      </c>
      <c r="D354" s="30">
        <f t="shared" si="13"/>
        <v>6273</v>
      </c>
      <c r="E354" s="28">
        <v>2</v>
      </c>
      <c r="F354" s="28"/>
      <c r="G354" s="32"/>
    </row>
    <row r="355" spans="1:7" ht="18" customHeight="1">
      <c r="A355" s="54" t="s">
        <v>460</v>
      </c>
      <c r="B355" s="30">
        <v>8</v>
      </c>
      <c r="C355" s="30">
        <v>340</v>
      </c>
      <c r="D355" s="30">
        <f t="shared" si="13"/>
        <v>6281</v>
      </c>
      <c r="E355" s="28">
        <v>4</v>
      </c>
      <c r="F355" s="28"/>
      <c r="G355" s="32"/>
    </row>
    <row r="356" spans="1:7" ht="18" customHeight="1">
      <c r="A356" s="27" t="s">
        <v>251</v>
      </c>
      <c r="B356" s="30">
        <v>18</v>
      </c>
      <c r="C356" s="30">
        <v>358</v>
      </c>
      <c r="D356" s="30">
        <f t="shared" si="13"/>
        <v>6299</v>
      </c>
      <c r="E356" s="28">
        <v>21</v>
      </c>
      <c r="F356" s="28"/>
      <c r="G356" s="32"/>
    </row>
    <row r="357" spans="1:7" ht="18" customHeight="1">
      <c r="A357" s="27" t="s">
        <v>461</v>
      </c>
      <c r="B357" s="30">
        <v>20</v>
      </c>
      <c r="C357" s="30">
        <v>378</v>
      </c>
      <c r="D357" s="30">
        <f t="shared" si="13"/>
        <v>6319</v>
      </c>
      <c r="E357" s="28">
        <v>25</v>
      </c>
      <c r="F357" s="28">
        <v>20</v>
      </c>
      <c r="G357" s="32"/>
    </row>
    <row r="358" spans="1:7" ht="18" customHeight="1">
      <c r="A358" s="60" t="s">
        <v>462</v>
      </c>
      <c r="B358" s="30">
        <v>16</v>
      </c>
      <c r="C358" s="30">
        <v>394</v>
      </c>
      <c r="D358" s="30">
        <f t="shared" si="13"/>
        <v>6335</v>
      </c>
      <c r="E358" s="28">
        <v>3</v>
      </c>
      <c r="F358" s="28">
        <v>54</v>
      </c>
      <c r="G358" s="32"/>
    </row>
    <row r="359" spans="1:7" ht="18" customHeight="1">
      <c r="A359" s="60" t="s">
        <v>463</v>
      </c>
      <c r="B359" s="30">
        <v>7</v>
      </c>
      <c r="C359" s="30">
        <v>401</v>
      </c>
      <c r="D359" s="30">
        <f t="shared" si="13"/>
        <v>6342</v>
      </c>
      <c r="E359" s="28">
        <v>4</v>
      </c>
      <c r="F359" s="28">
        <v>40</v>
      </c>
      <c r="G359" s="32"/>
    </row>
    <row r="360" spans="1:7" ht="18" customHeight="1">
      <c r="A360" s="27" t="s">
        <v>464</v>
      </c>
      <c r="B360" s="30">
        <v>17</v>
      </c>
      <c r="C360" s="30">
        <v>418</v>
      </c>
      <c r="D360" s="30">
        <f t="shared" si="13"/>
        <v>6359</v>
      </c>
      <c r="E360" s="28">
        <v>22</v>
      </c>
      <c r="F360" s="28">
        <v>60</v>
      </c>
      <c r="G360" s="32"/>
    </row>
    <row r="361" spans="1:7" ht="18" customHeight="1">
      <c r="A361" s="27" t="s">
        <v>465</v>
      </c>
      <c r="B361" s="30">
        <v>6</v>
      </c>
      <c r="C361" s="30">
        <v>424</v>
      </c>
      <c r="D361" s="30">
        <f t="shared" si="13"/>
        <v>6365</v>
      </c>
      <c r="E361" s="28">
        <v>3</v>
      </c>
      <c r="F361" s="28"/>
      <c r="G361" s="32"/>
    </row>
    <row r="362" spans="1:7" ht="18" customHeight="1">
      <c r="A362" s="27" t="s">
        <v>466</v>
      </c>
      <c r="B362" s="30">
        <v>5</v>
      </c>
      <c r="C362" s="30">
        <v>429</v>
      </c>
      <c r="D362" s="30">
        <f t="shared" si="13"/>
        <v>6370</v>
      </c>
      <c r="E362" s="28">
        <v>17</v>
      </c>
      <c r="F362" s="28">
        <v>35</v>
      </c>
      <c r="G362" s="32"/>
    </row>
    <row r="363" spans="1:7" ht="18" customHeight="1">
      <c r="A363" s="27" t="s">
        <v>467</v>
      </c>
      <c r="B363" s="30">
        <v>12</v>
      </c>
      <c r="C363" s="30">
        <v>441</v>
      </c>
      <c r="D363" s="30">
        <f t="shared" si="13"/>
        <v>6382</v>
      </c>
      <c r="E363" s="28">
        <v>25</v>
      </c>
      <c r="F363" s="28">
        <v>40</v>
      </c>
      <c r="G363" s="32"/>
    </row>
    <row r="364" spans="1:7" ht="18" customHeight="1">
      <c r="A364" s="27" t="s">
        <v>468</v>
      </c>
      <c r="B364" s="30">
        <v>15</v>
      </c>
      <c r="C364" s="30">
        <v>456</v>
      </c>
      <c r="D364" s="30">
        <f t="shared" si="13"/>
        <v>6397</v>
      </c>
      <c r="E364" s="28">
        <v>7</v>
      </c>
      <c r="F364" s="28"/>
      <c r="G364" s="32"/>
    </row>
    <row r="365" spans="1:7" ht="18" customHeight="1">
      <c r="A365" s="27" t="s">
        <v>469</v>
      </c>
      <c r="B365" s="30">
        <v>6</v>
      </c>
      <c r="C365" s="30">
        <v>462</v>
      </c>
      <c r="D365" s="30">
        <f t="shared" si="13"/>
        <v>6403</v>
      </c>
      <c r="E365" s="28">
        <v>74</v>
      </c>
      <c r="F365" s="28">
        <v>80</v>
      </c>
      <c r="G365" s="32"/>
    </row>
    <row r="366" spans="1:7" ht="18" customHeight="1">
      <c r="A366" s="54" t="s">
        <v>470</v>
      </c>
      <c r="B366" s="30">
        <v>6</v>
      </c>
      <c r="C366" s="30">
        <v>468</v>
      </c>
      <c r="D366" s="30">
        <f t="shared" si="13"/>
        <v>6409</v>
      </c>
      <c r="E366" s="28">
        <v>50</v>
      </c>
      <c r="F366" s="28">
        <v>50</v>
      </c>
      <c r="G366" s="32"/>
    </row>
    <row r="367" spans="1:7" ht="18" customHeight="1">
      <c r="A367" s="54" t="s">
        <v>471</v>
      </c>
      <c r="B367" s="30">
        <v>16</v>
      </c>
      <c r="C367" s="30">
        <v>484</v>
      </c>
      <c r="D367" s="30">
        <f t="shared" si="13"/>
        <v>6425</v>
      </c>
      <c r="E367" s="28">
        <v>0</v>
      </c>
      <c r="F367" s="28"/>
      <c r="G367" s="32"/>
    </row>
    <row r="368" spans="1:7" ht="18" customHeight="1">
      <c r="A368" s="27" t="s">
        <v>472</v>
      </c>
      <c r="B368" s="30">
        <v>28</v>
      </c>
      <c r="C368" s="30">
        <v>512</v>
      </c>
      <c r="D368" s="30">
        <f t="shared" si="13"/>
        <v>6453</v>
      </c>
      <c r="E368" s="28">
        <v>8</v>
      </c>
      <c r="F368" s="28"/>
      <c r="G368" s="32" t="s">
        <v>688</v>
      </c>
    </row>
    <row r="369" spans="1:7" ht="18" customHeight="1" thickBot="1">
      <c r="A369" s="159" t="s">
        <v>475</v>
      </c>
      <c r="B369" s="160"/>
      <c r="C369" s="160"/>
      <c r="D369" s="160"/>
      <c r="E369" s="160"/>
      <c r="F369" s="160"/>
      <c r="G369" s="161"/>
    </row>
    <row r="370" spans="1:7" ht="18" customHeight="1" thickBot="1">
      <c r="A370" s="33" t="s">
        <v>474</v>
      </c>
      <c r="B370" s="34"/>
      <c r="C370" s="35" t="s">
        <v>473</v>
      </c>
      <c r="D370" s="36"/>
      <c r="E370" s="37">
        <f>468/5</f>
        <v>93.6</v>
      </c>
      <c r="F370" s="38" t="s">
        <v>72</v>
      </c>
      <c r="G370" s="39"/>
    </row>
    <row r="371" spans="1:7" ht="18" customHeight="1">
      <c r="A371" s="163" t="s">
        <v>476</v>
      </c>
      <c r="B371" s="164"/>
      <c r="C371" s="164"/>
      <c r="D371" s="164"/>
      <c r="E371" s="164"/>
      <c r="F371" s="164"/>
      <c r="G371" s="165"/>
    </row>
    <row r="372" spans="1:7" ht="18" customHeight="1">
      <c r="A372" s="10"/>
      <c r="B372" s="57"/>
      <c r="C372" s="57"/>
      <c r="D372" s="57"/>
      <c r="E372" s="58"/>
      <c r="F372" s="58"/>
      <c r="G372" s="59"/>
    </row>
    <row r="373" spans="1:7" ht="18" customHeight="1">
      <c r="A373" s="40"/>
      <c r="B373" s="41"/>
      <c r="C373" s="42"/>
      <c r="D373" s="43"/>
      <c r="E373" s="44"/>
      <c r="F373" s="45"/>
      <c r="G373" s="46"/>
    </row>
    <row r="374" spans="3:7" ht="18">
      <c r="C374" s="47"/>
      <c r="D374" s="12" t="s">
        <v>73</v>
      </c>
      <c r="G374" s="13" t="s">
        <v>74</v>
      </c>
    </row>
    <row r="375" spans="3:7" ht="18">
      <c r="C375" s="47"/>
      <c r="D375" s="162">
        <f>D368</f>
        <v>6453</v>
      </c>
      <c r="E375" s="162"/>
      <c r="G375" s="48">
        <f>SUM(F8:F15,F20:F63,F67:F89,F93:F119,F124:F171,F175:F210,F215:F243,F248:F287,F291:F330,F335:F368)</f>
        <v>24791</v>
      </c>
    </row>
  </sheetData>
  <sheetProtection/>
  <mergeCells count="14">
    <mergeCell ref="A1:G1"/>
    <mergeCell ref="A2:G2"/>
    <mergeCell ref="A4:A5"/>
    <mergeCell ref="B4:D4"/>
    <mergeCell ref="E4:F4"/>
    <mergeCell ref="G4:G5"/>
    <mergeCell ref="A244:G244"/>
    <mergeCell ref="A331:G331"/>
    <mergeCell ref="D375:E375"/>
    <mergeCell ref="A16:G16"/>
    <mergeCell ref="A369:G369"/>
    <mergeCell ref="A371:G371"/>
    <mergeCell ref="A120:G120"/>
    <mergeCell ref="A212:G212"/>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L75"/>
  <sheetViews>
    <sheetView zoomScalePageLayoutView="0" workbookViewId="0" topLeftCell="A1">
      <selection activeCell="A32" sqref="A32"/>
    </sheetView>
  </sheetViews>
  <sheetFormatPr defaultColWidth="9.140625" defaultRowHeight="12.75"/>
  <cols>
    <col min="1" max="1" width="4.421875" style="0" customWidth="1"/>
    <col min="2" max="2" width="10.140625" style="0" bestFit="1" customWidth="1"/>
    <col min="3" max="3" width="10.140625" style="0" customWidth="1"/>
    <col min="4" max="4" width="24.28125" style="1" customWidth="1"/>
    <col min="5" max="5" width="9.140625" style="2" customWidth="1"/>
    <col min="7" max="7" width="13.57421875" style="0" bestFit="1" customWidth="1"/>
    <col min="8" max="8" width="20.421875" style="0" bestFit="1" customWidth="1"/>
    <col min="9" max="10" width="3.421875" style="0" customWidth="1"/>
  </cols>
  <sheetData>
    <row r="1" spans="1:8" ht="18">
      <c r="A1" s="194" t="s">
        <v>477</v>
      </c>
      <c r="B1" s="194"/>
      <c r="C1" s="194"/>
      <c r="D1" s="194"/>
      <c r="E1" s="194"/>
      <c r="F1" s="194"/>
      <c r="G1" s="194"/>
      <c r="H1" s="194"/>
    </row>
    <row r="2" ht="8.25" customHeight="1" thickBot="1"/>
    <row r="3" spans="1:8" ht="19.5" customHeight="1" thickBot="1">
      <c r="A3" s="195" t="s">
        <v>12</v>
      </c>
      <c r="B3" s="196"/>
      <c r="C3" s="196"/>
      <c r="D3" s="6" t="s">
        <v>13</v>
      </c>
      <c r="E3" s="7" t="s">
        <v>14</v>
      </c>
      <c r="F3" s="5" t="s">
        <v>28</v>
      </c>
      <c r="G3" s="5" t="s">
        <v>29</v>
      </c>
      <c r="H3" s="8" t="s">
        <v>41</v>
      </c>
    </row>
    <row r="4" spans="1:9" ht="12.75" customHeight="1">
      <c r="A4" s="63">
        <v>0</v>
      </c>
      <c r="B4" s="64">
        <v>41447</v>
      </c>
      <c r="C4" s="65" t="s">
        <v>22</v>
      </c>
      <c r="D4" s="156" t="s">
        <v>15</v>
      </c>
      <c r="E4" s="186">
        <v>55</v>
      </c>
      <c r="F4" s="189">
        <v>55</v>
      </c>
      <c r="G4" s="66" t="s">
        <v>30</v>
      </c>
      <c r="H4" s="67" t="s">
        <v>30</v>
      </c>
      <c r="I4" s="185" t="s">
        <v>59</v>
      </c>
    </row>
    <row r="5" spans="1:9" ht="12.75">
      <c r="A5" s="68">
        <v>1</v>
      </c>
      <c r="B5" s="69">
        <v>41448</v>
      </c>
      <c r="C5" s="70" t="s">
        <v>23</v>
      </c>
      <c r="D5" s="156"/>
      <c r="E5" s="186"/>
      <c r="F5" s="190"/>
      <c r="G5" s="66"/>
      <c r="H5" s="67"/>
      <c r="I5" s="185"/>
    </row>
    <row r="6" spans="1:9" ht="12.75">
      <c r="A6" s="68">
        <v>2</v>
      </c>
      <c r="B6" s="69">
        <v>41449</v>
      </c>
      <c r="C6" s="71" t="s">
        <v>24</v>
      </c>
      <c r="D6" s="156"/>
      <c r="E6" s="186"/>
      <c r="F6" s="191"/>
      <c r="G6" s="66"/>
      <c r="H6" s="67"/>
      <c r="I6" s="185"/>
    </row>
    <row r="7" spans="1:9" ht="12.75">
      <c r="A7" s="72">
        <v>3</v>
      </c>
      <c r="B7" s="73">
        <v>41450</v>
      </c>
      <c r="C7" s="74" t="s">
        <v>25</v>
      </c>
      <c r="D7" s="184" t="s">
        <v>16</v>
      </c>
      <c r="E7" s="180">
        <v>620</v>
      </c>
      <c r="F7" s="187">
        <f>E7/6</f>
        <v>103.33333333333333</v>
      </c>
      <c r="G7" s="75"/>
      <c r="H7" s="76"/>
      <c r="I7" s="185"/>
    </row>
    <row r="8" spans="1:9" ht="12.75">
      <c r="A8" s="72">
        <v>4</v>
      </c>
      <c r="B8" s="73">
        <v>41451</v>
      </c>
      <c r="C8" s="74" t="s">
        <v>26</v>
      </c>
      <c r="D8" s="184"/>
      <c r="E8" s="180"/>
      <c r="F8" s="187"/>
      <c r="G8" s="75"/>
      <c r="H8" s="76"/>
      <c r="I8" s="185"/>
    </row>
    <row r="9" spans="1:9" ht="12.75">
      <c r="A9" s="72">
        <v>5</v>
      </c>
      <c r="B9" s="73">
        <v>41452</v>
      </c>
      <c r="C9" s="74" t="s">
        <v>27</v>
      </c>
      <c r="D9" s="184"/>
      <c r="E9" s="180"/>
      <c r="F9" s="187"/>
      <c r="G9" s="75"/>
      <c r="H9" s="76"/>
      <c r="I9" s="185"/>
    </row>
    <row r="10" spans="1:9" ht="12.75">
      <c r="A10" s="72">
        <v>6</v>
      </c>
      <c r="B10" s="73">
        <v>41453</v>
      </c>
      <c r="C10" s="74" t="s">
        <v>21</v>
      </c>
      <c r="D10" s="184"/>
      <c r="E10" s="180"/>
      <c r="F10" s="187"/>
      <c r="G10" s="75"/>
      <c r="H10" s="76"/>
      <c r="I10" s="185"/>
    </row>
    <row r="11" spans="1:9" ht="12.75">
      <c r="A11" s="72">
        <v>7</v>
      </c>
      <c r="B11" s="73">
        <v>41454</v>
      </c>
      <c r="C11" s="77" t="s">
        <v>22</v>
      </c>
      <c r="D11" s="184"/>
      <c r="E11" s="180"/>
      <c r="F11" s="187"/>
      <c r="G11" s="75"/>
      <c r="H11" s="76"/>
      <c r="I11" s="185"/>
    </row>
    <row r="12" spans="1:9" ht="12.75">
      <c r="A12" s="72">
        <v>8</v>
      </c>
      <c r="B12" s="73">
        <v>41455</v>
      </c>
      <c r="C12" s="77" t="s">
        <v>23</v>
      </c>
      <c r="D12" s="184"/>
      <c r="E12" s="180"/>
      <c r="F12" s="187"/>
      <c r="G12" s="75" t="s">
        <v>31</v>
      </c>
      <c r="H12" s="76" t="s">
        <v>42</v>
      </c>
      <c r="I12" s="185"/>
    </row>
    <row r="13" spans="1:9" ht="12.75">
      <c r="A13" s="78">
        <v>9</v>
      </c>
      <c r="B13" s="79">
        <v>41456</v>
      </c>
      <c r="C13" s="80" t="s">
        <v>24</v>
      </c>
      <c r="D13" s="193" t="s">
        <v>17</v>
      </c>
      <c r="E13" s="181">
        <v>397</v>
      </c>
      <c r="F13" s="188">
        <f>E13/3</f>
        <v>132.33333333333334</v>
      </c>
      <c r="G13" s="81"/>
      <c r="H13" s="82" t="s">
        <v>43</v>
      </c>
      <c r="I13" s="185"/>
    </row>
    <row r="14" spans="1:9" ht="12.75">
      <c r="A14" s="78">
        <v>10</v>
      </c>
      <c r="B14" s="79">
        <v>41457</v>
      </c>
      <c r="C14" s="80" t="s">
        <v>25</v>
      </c>
      <c r="D14" s="193"/>
      <c r="E14" s="181"/>
      <c r="F14" s="188"/>
      <c r="G14" s="81"/>
      <c r="H14" s="82"/>
      <c r="I14" s="185"/>
    </row>
    <row r="15" spans="1:9" ht="12.75">
      <c r="A15" s="78">
        <v>11</v>
      </c>
      <c r="B15" s="79">
        <v>41458</v>
      </c>
      <c r="C15" s="80" t="s">
        <v>26</v>
      </c>
      <c r="D15" s="193"/>
      <c r="E15" s="181"/>
      <c r="F15" s="188"/>
      <c r="G15" s="81" t="s">
        <v>32</v>
      </c>
      <c r="H15" s="82" t="s">
        <v>32</v>
      </c>
      <c r="I15" s="185"/>
    </row>
    <row r="16" spans="1:9" ht="12.75">
      <c r="A16" s="83">
        <v>12</v>
      </c>
      <c r="B16" s="84">
        <v>41459</v>
      </c>
      <c r="C16" s="85" t="s">
        <v>27</v>
      </c>
      <c r="D16" s="182" t="s">
        <v>18</v>
      </c>
      <c r="E16" s="183">
        <v>444</v>
      </c>
      <c r="F16" s="192">
        <f>E16/4</f>
        <v>111</v>
      </c>
      <c r="G16" s="88"/>
      <c r="H16" s="89"/>
      <c r="I16" s="185"/>
    </row>
    <row r="17" spans="1:9" ht="12.75">
      <c r="A17" s="83">
        <v>13</v>
      </c>
      <c r="B17" s="84">
        <v>41460</v>
      </c>
      <c r="C17" s="85" t="s">
        <v>21</v>
      </c>
      <c r="D17" s="182"/>
      <c r="E17" s="183"/>
      <c r="F17" s="192"/>
      <c r="G17" s="88"/>
      <c r="H17" s="89"/>
      <c r="I17" s="185"/>
    </row>
    <row r="18" spans="1:9" ht="12.75">
      <c r="A18" s="83">
        <v>14</v>
      </c>
      <c r="B18" s="84">
        <v>41461</v>
      </c>
      <c r="C18" s="90" t="s">
        <v>22</v>
      </c>
      <c r="D18" s="182"/>
      <c r="E18" s="183"/>
      <c r="F18" s="192"/>
      <c r="G18" s="88"/>
      <c r="H18" s="89"/>
      <c r="I18" s="185"/>
    </row>
    <row r="19" spans="1:9" ht="12.75">
      <c r="A19" s="83">
        <v>15</v>
      </c>
      <c r="B19" s="84">
        <v>41462</v>
      </c>
      <c r="C19" s="90" t="s">
        <v>23</v>
      </c>
      <c r="D19" s="182"/>
      <c r="E19" s="183"/>
      <c r="F19" s="192"/>
      <c r="G19" s="88"/>
      <c r="H19" s="89"/>
      <c r="I19" s="185"/>
    </row>
    <row r="20" spans="1:9" ht="12.75">
      <c r="A20" s="83">
        <v>16</v>
      </c>
      <c r="B20" s="84">
        <v>41463</v>
      </c>
      <c r="C20" s="85" t="s">
        <v>24</v>
      </c>
      <c r="D20" s="86" t="s">
        <v>19</v>
      </c>
      <c r="E20" s="87">
        <v>31</v>
      </c>
      <c r="F20" s="87">
        <v>31</v>
      </c>
      <c r="G20" s="88" t="s">
        <v>33</v>
      </c>
      <c r="H20" s="89" t="s">
        <v>33</v>
      </c>
      <c r="I20" s="185"/>
    </row>
    <row r="21" spans="1:9" ht="12.75">
      <c r="A21" s="91">
        <v>17</v>
      </c>
      <c r="B21" s="92">
        <v>41464</v>
      </c>
      <c r="C21" s="93" t="s">
        <v>25</v>
      </c>
      <c r="D21" s="204" t="s">
        <v>297</v>
      </c>
      <c r="E21" s="198">
        <v>1672</v>
      </c>
      <c r="F21" s="201">
        <f>E21/12</f>
        <v>139.33333333333334</v>
      </c>
      <c r="G21" s="94"/>
      <c r="H21" s="95"/>
      <c r="I21" s="56"/>
    </row>
    <row r="22" spans="1:8" ht="12.75">
      <c r="A22" s="91">
        <v>18</v>
      </c>
      <c r="B22" s="92">
        <v>41465</v>
      </c>
      <c r="C22" s="93" t="s">
        <v>26</v>
      </c>
      <c r="D22" s="205"/>
      <c r="E22" s="199"/>
      <c r="F22" s="202"/>
      <c r="G22" s="94"/>
      <c r="H22" s="95"/>
    </row>
    <row r="23" spans="1:8" ht="12.75">
      <c r="A23" s="91">
        <v>19</v>
      </c>
      <c r="B23" s="92">
        <v>41466</v>
      </c>
      <c r="C23" s="93" t="s">
        <v>27</v>
      </c>
      <c r="D23" s="205"/>
      <c r="E23" s="199"/>
      <c r="F23" s="202"/>
      <c r="G23" s="94"/>
      <c r="H23" s="95"/>
    </row>
    <row r="24" spans="1:8" ht="12.75">
      <c r="A24" s="91">
        <v>20</v>
      </c>
      <c r="B24" s="92">
        <v>41467</v>
      </c>
      <c r="C24" s="93" t="s">
        <v>21</v>
      </c>
      <c r="D24" s="205"/>
      <c r="E24" s="199"/>
      <c r="F24" s="202"/>
      <c r="G24" s="94"/>
      <c r="H24" s="95"/>
    </row>
    <row r="25" spans="1:8" ht="12.75">
      <c r="A25" s="91">
        <v>21</v>
      </c>
      <c r="B25" s="92">
        <v>41468</v>
      </c>
      <c r="C25" s="96" t="s">
        <v>22</v>
      </c>
      <c r="D25" s="205"/>
      <c r="E25" s="199"/>
      <c r="F25" s="202"/>
      <c r="G25" s="94"/>
      <c r="H25" s="95"/>
    </row>
    <row r="26" spans="1:8" ht="12.75">
      <c r="A26" s="91">
        <v>22</v>
      </c>
      <c r="B26" s="92">
        <v>41469</v>
      </c>
      <c r="C26" s="96" t="s">
        <v>23</v>
      </c>
      <c r="D26" s="205"/>
      <c r="E26" s="199"/>
      <c r="F26" s="202"/>
      <c r="G26" s="94"/>
      <c r="H26" s="95"/>
    </row>
    <row r="27" spans="1:8" ht="12.75">
      <c r="A27" s="91">
        <v>23</v>
      </c>
      <c r="B27" s="92">
        <v>41470</v>
      </c>
      <c r="C27" s="93" t="s">
        <v>24</v>
      </c>
      <c r="D27" s="205"/>
      <c r="E27" s="199"/>
      <c r="F27" s="202"/>
      <c r="G27" s="94" t="s">
        <v>34</v>
      </c>
      <c r="H27" s="95"/>
    </row>
    <row r="28" spans="1:8" ht="12.75">
      <c r="A28" s="91">
        <v>24</v>
      </c>
      <c r="B28" s="92">
        <v>41471</v>
      </c>
      <c r="C28" s="93" t="s">
        <v>25</v>
      </c>
      <c r="D28" s="205"/>
      <c r="E28" s="199"/>
      <c r="F28" s="202"/>
      <c r="G28" s="94"/>
      <c r="H28" s="95"/>
    </row>
    <row r="29" spans="1:8" ht="12.75">
      <c r="A29" s="91">
        <v>25</v>
      </c>
      <c r="B29" s="92">
        <v>41472</v>
      </c>
      <c r="C29" s="93" t="s">
        <v>26</v>
      </c>
      <c r="D29" s="205"/>
      <c r="E29" s="199"/>
      <c r="F29" s="202"/>
      <c r="G29" s="94"/>
      <c r="H29" s="95"/>
    </row>
    <row r="30" spans="1:8" ht="12.75">
      <c r="A30" s="91">
        <v>26</v>
      </c>
      <c r="B30" s="92">
        <v>41473</v>
      </c>
      <c r="C30" s="93" t="s">
        <v>27</v>
      </c>
      <c r="D30" s="205"/>
      <c r="E30" s="199"/>
      <c r="F30" s="202"/>
      <c r="G30" s="94"/>
      <c r="H30" s="95"/>
    </row>
    <row r="31" spans="1:8" ht="12.75">
      <c r="A31" s="91">
        <v>27</v>
      </c>
      <c r="B31" s="92">
        <v>41474</v>
      </c>
      <c r="C31" s="93" t="s">
        <v>21</v>
      </c>
      <c r="D31" s="205"/>
      <c r="E31" s="199"/>
      <c r="F31" s="202"/>
      <c r="G31" s="94"/>
      <c r="H31" s="95"/>
    </row>
    <row r="32" spans="1:10" ht="12.75" customHeight="1">
      <c r="A32" s="91">
        <v>28</v>
      </c>
      <c r="B32" s="92">
        <v>41475</v>
      </c>
      <c r="C32" s="96" t="s">
        <v>22</v>
      </c>
      <c r="D32" s="206"/>
      <c r="E32" s="200"/>
      <c r="F32" s="203"/>
      <c r="G32" s="97" t="s">
        <v>298</v>
      </c>
      <c r="H32" s="95"/>
      <c r="I32" s="212" t="s">
        <v>57</v>
      </c>
      <c r="J32" s="213" t="s">
        <v>58</v>
      </c>
    </row>
    <row r="33" spans="1:10" ht="12.75">
      <c r="A33" s="98">
        <v>29</v>
      </c>
      <c r="B33" s="99">
        <v>41476</v>
      </c>
      <c r="C33" s="100" t="s">
        <v>23</v>
      </c>
      <c r="D33" s="223" t="s">
        <v>318</v>
      </c>
      <c r="E33" s="225">
        <v>526</v>
      </c>
      <c r="F33" s="207">
        <f>E33/5</f>
        <v>105.2</v>
      </c>
      <c r="G33" s="101"/>
      <c r="H33" s="102" t="s">
        <v>44</v>
      </c>
      <c r="I33" s="212"/>
      <c r="J33" s="213"/>
    </row>
    <row r="34" spans="1:10" ht="12.75">
      <c r="A34" s="98">
        <v>30</v>
      </c>
      <c r="B34" s="99">
        <v>41477</v>
      </c>
      <c r="C34" s="103" t="s">
        <v>24</v>
      </c>
      <c r="D34" s="224"/>
      <c r="E34" s="226"/>
      <c r="F34" s="208"/>
      <c r="G34" s="101"/>
      <c r="H34" s="102" t="s">
        <v>56</v>
      </c>
      <c r="I34" s="212"/>
      <c r="J34" s="213"/>
    </row>
    <row r="35" spans="1:10" ht="12.75">
      <c r="A35" s="98">
        <v>31</v>
      </c>
      <c r="B35" s="99">
        <v>41478</v>
      </c>
      <c r="C35" s="103" t="s">
        <v>25</v>
      </c>
      <c r="D35" s="224"/>
      <c r="E35" s="226"/>
      <c r="F35" s="208"/>
      <c r="G35" s="101"/>
      <c r="H35" s="102"/>
      <c r="I35" s="212"/>
      <c r="J35" s="213"/>
    </row>
    <row r="36" spans="1:10" ht="12.75">
      <c r="A36" s="98">
        <v>32</v>
      </c>
      <c r="B36" s="99">
        <v>41479</v>
      </c>
      <c r="C36" s="103" t="s">
        <v>26</v>
      </c>
      <c r="D36" s="224"/>
      <c r="E36" s="226"/>
      <c r="F36" s="208"/>
      <c r="G36" s="101"/>
      <c r="H36" s="102" t="s">
        <v>657</v>
      </c>
      <c r="I36" s="212"/>
      <c r="J36" s="213"/>
    </row>
    <row r="37" spans="1:10" ht="12.75">
      <c r="A37" s="98">
        <v>33</v>
      </c>
      <c r="B37" s="99">
        <v>41480</v>
      </c>
      <c r="C37" s="103" t="s">
        <v>27</v>
      </c>
      <c r="D37" s="224"/>
      <c r="E37" s="226"/>
      <c r="F37" s="208"/>
      <c r="G37" s="101"/>
      <c r="H37" s="102" t="s">
        <v>45</v>
      </c>
      <c r="I37" s="212"/>
      <c r="J37" s="213"/>
    </row>
    <row r="38" spans="1:10" ht="12.75">
      <c r="A38" s="98">
        <v>34</v>
      </c>
      <c r="B38" s="99">
        <v>41481</v>
      </c>
      <c r="C38" s="103" t="s">
        <v>21</v>
      </c>
      <c r="D38" s="209" t="s">
        <v>658</v>
      </c>
      <c r="E38" s="210"/>
      <c r="F38" s="211"/>
      <c r="G38" s="101"/>
      <c r="H38" s="102"/>
      <c r="I38" s="212"/>
      <c r="J38" s="213"/>
    </row>
    <row r="39" spans="1:10" ht="12.75">
      <c r="A39" s="104">
        <v>35</v>
      </c>
      <c r="B39" s="105">
        <v>41482</v>
      </c>
      <c r="C39" s="106" t="s">
        <v>22</v>
      </c>
      <c r="D39" s="197" t="s">
        <v>35</v>
      </c>
      <c r="E39" s="218">
        <v>740</v>
      </c>
      <c r="F39" s="222">
        <f>E39/7</f>
        <v>105.71428571428571</v>
      </c>
      <c r="G39" s="107"/>
      <c r="H39" s="108"/>
      <c r="I39" s="212"/>
      <c r="J39" s="213"/>
    </row>
    <row r="40" spans="1:10" ht="12.75">
      <c r="A40" s="104">
        <v>36</v>
      </c>
      <c r="B40" s="105">
        <v>41483</v>
      </c>
      <c r="C40" s="106" t="s">
        <v>23</v>
      </c>
      <c r="D40" s="197"/>
      <c r="E40" s="218"/>
      <c r="F40" s="222"/>
      <c r="G40" s="107"/>
      <c r="H40" s="108" t="s">
        <v>46</v>
      </c>
      <c r="I40" s="212"/>
      <c r="J40" s="213"/>
    </row>
    <row r="41" spans="1:10" ht="12.75">
      <c r="A41" s="104">
        <v>37</v>
      </c>
      <c r="B41" s="105">
        <v>41484</v>
      </c>
      <c r="C41" s="109" t="s">
        <v>24</v>
      </c>
      <c r="D41" s="197"/>
      <c r="E41" s="218"/>
      <c r="F41" s="222"/>
      <c r="G41" s="107"/>
      <c r="H41" s="108"/>
      <c r="I41" s="212"/>
      <c r="J41" s="213"/>
    </row>
    <row r="42" spans="1:10" ht="12.75">
      <c r="A42" s="104">
        <v>38</v>
      </c>
      <c r="B42" s="105">
        <v>41485</v>
      </c>
      <c r="C42" s="109" t="s">
        <v>25</v>
      </c>
      <c r="D42" s="197"/>
      <c r="E42" s="218"/>
      <c r="F42" s="222"/>
      <c r="G42" s="107"/>
      <c r="H42" s="108" t="s">
        <v>47</v>
      </c>
      <c r="I42" s="212"/>
      <c r="J42" s="213"/>
    </row>
    <row r="43" spans="1:10" ht="12.75">
      <c r="A43" s="104">
        <v>39</v>
      </c>
      <c r="B43" s="105">
        <v>41486</v>
      </c>
      <c r="C43" s="109" t="s">
        <v>26</v>
      </c>
      <c r="D43" s="197"/>
      <c r="E43" s="218"/>
      <c r="F43" s="222"/>
      <c r="G43" s="107"/>
      <c r="H43" s="108"/>
      <c r="I43" s="212"/>
      <c r="J43" s="213"/>
    </row>
    <row r="44" spans="1:10" ht="12.75">
      <c r="A44" s="104">
        <v>40</v>
      </c>
      <c r="B44" s="105">
        <v>41487</v>
      </c>
      <c r="C44" s="109" t="s">
        <v>27</v>
      </c>
      <c r="D44" s="197"/>
      <c r="E44" s="218"/>
      <c r="F44" s="222"/>
      <c r="G44" s="107"/>
      <c r="H44" s="108"/>
      <c r="I44" s="212"/>
      <c r="J44" s="213"/>
    </row>
    <row r="45" spans="1:10" ht="12.75">
      <c r="A45" s="104">
        <v>41</v>
      </c>
      <c r="B45" s="105">
        <v>41488</v>
      </c>
      <c r="C45" s="109" t="s">
        <v>21</v>
      </c>
      <c r="D45" s="197"/>
      <c r="E45" s="218"/>
      <c r="F45" s="222"/>
      <c r="G45" s="107"/>
      <c r="H45" s="108"/>
      <c r="I45" s="212"/>
      <c r="J45" s="213"/>
    </row>
    <row r="46" spans="1:10" ht="12.75">
      <c r="A46" s="104">
        <v>42</v>
      </c>
      <c r="B46" s="105">
        <v>41489</v>
      </c>
      <c r="C46" s="106" t="s">
        <v>22</v>
      </c>
      <c r="D46" s="197" t="s">
        <v>19</v>
      </c>
      <c r="E46" s="197"/>
      <c r="F46" s="197"/>
      <c r="G46" s="107"/>
      <c r="H46" s="108" t="s">
        <v>48</v>
      </c>
      <c r="I46" s="212"/>
      <c r="J46" s="213"/>
    </row>
    <row r="47" spans="1:10" ht="12.75">
      <c r="A47" s="110">
        <v>43</v>
      </c>
      <c r="B47" s="111">
        <v>41490</v>
      </c>
      <c r="C47" s="112" t="s">
        <v>23</v>
      </c>
      <c r="D47" s="215" t="s">
        <v>36</v>
      </c>
      <c r="E47" s="219">
        <v>771</v>
      </c>
      <c r="F47" s="178">
        <f>771/7</f>
        <v>110.14285714285714</v>
      </c>
      <c r="G47" s="113"/>
      <c r="H47" s="114"/>
      <c r="I47" s="212"/>
      <c r="J47" s="213"/>
    </row>
    <row r="48" spans="1:10" ht="12.75" customHeight="1">
      <c r="A48" s="110">
        <v>44</v>
      </c>
      <c r="B48" s="111">
        <v>41491</v>
      </c>
      <c r="C48" s="115" t="s">
        <v>24</v>
      </c>
      <c r="D48" s="216"/>
      <c r="E48" s="220"/>
      <c r="F48" s="157"/>
      <c r="G48" s="113"/>
      <c r="H48" s="114"/>
      <c r="I48" s="212"/>
      <c r="J48" s="213"/>
    </row>
    <row r="49" spans="1:10" ht="12.75" customHeight="1">
      <c r="A49" s="110">
        <v>45</v>
      </c>
      <c r="B49" s="111">
        <v>41492</v>
      </c>
      <c r="C49" s="115" t="s">
        <v>25</v>
      </c>
      <c r="D49" s="216"/>
      <c r="E49" s="220"/>
      <c r="F49" s="157"/>
      <c r="G49" s="113"/>
      <c r="H49" s="114"/>
      <c r="I49" s="212"/>
      <c r="J49" s="213"/>
    </row>
    <row r="50" spans="1:10" ht="12.75" customHeight="1">
      <c r="A50" s="110">
        <v>46</v>
      </c>
      <c r="B50" s="111">
        <v>41493</v>
      </c>
      <c r="C50" s="115" t="s">
        <v>26</v>
      </c>
      <c r="D50" s="216"/>
      <c r="E50" s="220"/>
      <c r="F50" s="157"/>
      <c r="G50" s="113"/>
      <c r="H50" s="114"/>
      <c r="I50" s="212"/>
      <c r="J50" s="213"/>
    </row>
    <row r="51" spans="1:10" ht="12.75">
      <c r="A51" s="110">
        <v>47</v>
      </c>
      <c r="B51" s="111">
        <v>41494</v>
      </c>
      <c r="C51" s="115" t="s">
        <v>27</v>
      </c>
      <c r="D51" s="216"/>
      <c r="E51" s="220"/>
      <c r="F51" s="157"/>
      <c r="G51" s="113"/>
      <c r="H51" s="114"/>
      <c r="I51" s="212"/>
      <c r="J51" s="213"/>
    </row>
    <row r="52" spans="1:10" ht="12.75">
      <c r="A52" s="110">
        <v>48</v>
      </c>
      <c r="B52" s="111">
        <v>41495</v>
      </c>
      <c r="C52" s="115" t="s">
        <v>21</v>
      </c>
      <c r="D52" s="216"/>
      <c r="E52" s="220"/>
      <c r="F52" s="157"/>
      <c r="G52" s="113"/>
      <c r="H52" s="114"/>
      <c r="I52" s="212"/>
      <c r="J52" s="213"/>
    </row>
    <row r="53" spans="1:10" ht="12.75">
      <c r="A53" s="110">
        <v>49</v>
      </c>
      <c r="B53" s="111">
        <v>41496</v>
      </c>
      <c r="C53" s="112" t="s">
        <v>22</v>
      </c>
      <c r="D53" s="217"/>
      <c r="E53" s="221"/>
      <c r="F53" s="158"/>
      <c r="G53" s="113" t="s">
        <v>37</v>
      </c>
      <c r="H53" s="114" t="s">
        <v>37</v>
      </c>
      <c r="I53" s="212"/>
      <c r="J53" s="213"/>
    </row>
    <row r="54" spans="1:10" ht="12.75">
      <c r="A54" s="68">
        <v>50</v>
      </c>
      <c r="B54" s="69">
        <v>41497</v>
      </c>
      <c r="C54" s="70" t="s">
        <v>23</v>
      </c>
      <c r="D54" s="156" t="s">
        <v>38</v>
      </c>
      <c r="E54" s="186">
        <v>685</v>
      </c>
      <c r="F54" s="214">
        <f>685/7</f>
        <v>97.85714285714286</v>
      </c>
      <c r="G54" s="66"/>
      <c r="H54" s="67"/>
      <c r="I54" s="212"/>
      <c r="J54" s="213"/>
    </row>
    <row r="55" spans="1:10" ht="12.75">
      <c r="A55" s="68">
        <v>51</v>
      </c>
      <c r="B55" s="69">
        <v>41498</v>
      </c>
      <c r="C55" s="71" t="s">
        <v>24</v>
      </c>
      <c r="D55" s="156"/>
      <c r="E55" s="186"/>
      <c r="F55" s="214"/>
      <c r="G55" s="66"/>
      <c r="H55" s="67" t="s">
        <v>49</v>
      </c>
      <c r="I55" s="212"/>
      <c r="J55" s="213"/>
    </row>
    <row r="56" spans="1:10" ht="12.75">
      <c r="A56" s="68">
        <v>52</v>
      </c>
      <c r="B56" s="69">
        <v>41499</v>
      </c>
      <c r="C56" s="71" t="s">
        <v>25</v>
      </c>
      <c r="D56" s="156"/>
      <c r="E56" s="186"/>
      <c r="F56" s="214"/>
      <c r="G56" s="66"/>
      <c r="H56" s="67"/>
      <c r="I56" s="212"/>
      <c r="J56" s="213"/>
    </row>
    <row r="57" spans="1:10" ht="12.75">
      <c r="A57" s="68">
        <v>53</v>
      </c>
      <c r="B57" s="69">
        <v>41500</v>
      </c>
      <c r="C57" s="71" t="s">
        <v>26</v>
      </c>
      <c r="D57" s="156"/>
      <c r="E57" s="186"/>
      <c r="F57" s="214"/>
      <c r="G57" s="66"/>
      <c r="H57" s="67"/>
      <c r="I57" s="212"/>
      <c r="J57" s="213"/>
    </row>
    <row r="58" spans="1:10" ht="12.75">
      <c r="A58" s="68">
        <v>54</v>
      </c>
      <c r="B58" s="69">
        <v>41501</v>
      </c>
      <c r="C58" s="71" t="s">
        <v>27</v>
      </c>
      <c r="D58" s="156"/>
      <c r="E58" s="186"/>
      <c r="F58" s="214"/>
      <c r="G58" s="66"/>
      <c r="H58" s="67"/>
      <c r="I58" s="212"/>
      <c r="J58" s="213"/>
    </row>
    <row r="59" spans="1:10" ht="12.75">
      <c r="A59" s="68">
        <v>55</v>
      </c>
      <c r="B59" s="69">
        <v>41502</v>
      </c>
      <c r="C59" s="71" t="s">
        <v>21</v>
      </c>
      <c r="D59" s="156"/>
      <c r="E59" s="186"/>
      <c r="F59" s="214"/>
      <c r="G59" s="66"/>
      <c r="H59" s="67" t="s">
        <v>50</v>
      </c>
      <c r="I59" s="212"/>
      <c r="J59" s="213"/>
    </row>
    <row r="60" spans="1:10" ht="12.75">
      <c r="A60" s="68">
        <v>56</v>
      </c>
      <c r="B60" s="69">
        <v>41503</v>
      </c>
      <c r="C60" s="70" t="s">
        <v>22</v>
      </c>
      <c r="D60" s="156"/>
      <c r="E60" s="186"/>
      <c r="F60" s="214"/>
      <c r="G60" s="66"/>
      <c r="H60" s="67"/>
      <c r="I60" s="212"/>
      <c r="J60" s="213"/>
    </row>
    <row r="61" spans="1:10" ht="12.75">
      <c r="A61" s="68">
        <v>57</v>
      </c>
      <c r="B61" s="69">
        <v>41504</v>
      </c>
      <c r="C61" s="70" t="s">
        <v>23</v>
      </c>
      <c r="D61" s="156" t="s">
        <v>19</v>
      </c>
      <c r="E61" s="156"/>
      <c r="F61" s="156"/>
      <c r="G61" s="66"/>
      <c r="H61" s="67" t="s">
        <v>51</v>
      </c>
      <c r="I61" s="212"/>
      <c r="J61" s="213"/>
    </row>
    <row r="62" spans="1:10" ht="12.75">
      <c r="A62" s="72">
        <v>58</v>
      </c>
      <c r="B62" s="73">
        <v>41505</v>
      </c>
      <c r="C62" s="74" t="s">
        <v>24</v>
      </c>
      <c r="D62" s="184" t="s">
        <v>39</v>
      </c>
      <c r="E62" s="180">
        <v>468</v>
      </c>
      <c r="F62" s="180">
        <f>468/5</f>
        <v>93.6</v>
      </c>
      <c r="G62" s="75"/>
      <c r="H62" s="76"/>
      <c r="I62" s="212"/>
      <c r="J62" s="213"/>
    </row>
    <row r="63" spans="1:10" ht="12.75">
      <c r="A63" s="72">
        <v>59</v>
      </c>
      <c r="B63" s="73">
        <v>41506</v>
      </c>
      <c r="C63" s="74" t="s">
        <v>25</v>
      </c>
      <c r="D63" s="184"/>
      <c r="E63" s="180"/>
      <c r="F63" s="180"/>
      <c r="G63" s="75"/>
      <c r="H63" s="76"/>
      <c r="I63" s="212"/>
      <c r="J63" s="213"/>
    </row>
    <row r="64" spans="1:10" ht="12.75">
      <c r="A64" s="72">
        <v>60</v>
      </c>
      <c r="B64" s="73">
        <v>41507</v>
      </c>
      <c r="C64" s="74" t="s">
        <v>26</v>
      </c>
      <c r="D64" s="184"/>
      <c r="E64" s="180"/>
      <c r="F64" s="180"/>
      <c r="G64" s="75"/>
      <c r="H64" s="76"/>
      <c r="I64" s="212"/>
      <c r="J64" s="213"/>
    </row>
    <row r="65" spans="1:10" ht="12.75">
      <c r="A65" s="72">
        <v>61</v>
      </c>
      <c r="B65" s="73">
        <v>41508</v>
      </c>
      <c r="C65" s="74" t="s">
        <v>27</v>
      </c>
      <c r="D65" s="184"/>
      <c r="E65" s="180"/>
      <c r="F65" s="180"/>
      <c r="G65" s="75"/>
      <c r="H65" s="76" t="s">
        <v>52</v>
      </c>
      <c r="I65" s="212"/>
      <c r="J65" s="213"/>
    </row>
    <row r="66" spans="1:12" ht="12.75" customHeight="1">
      <c r="A66" s="72">
        <v>62</v>
      </c>
      <c r="B66" s="73">
        <v>41509</v>
      </c>
      <c r="C66" s="74" t="s">
        <v>21</v>
      </c>
      <c r="D66" s="184"/>
      <c r="E66" s="180"/>
      <c r="F66" s="180"/>
      <c r="G66" s="75"/>
      <c r="H66" s="76" t="s">
        <v>53</v>
      </c>
      <c r="I66" s="212"/>
      <c r="J66" s="213"/>
      <c r="L66">
        <f>4653/56</f>
        <v>83.08928571428571</v>
      </c>
    </row>
    <row r="67" spans="1:10" ht="27" customHeight="1">
      <c r="A67" s="116">
        <v>63</v>
      </c>
      <c r="B67" s="117">
        <v>41510</v>
      </c>
      <c r="C67" s="118" t="s">
        <v>22</v>
      </c>
      <c r="D67" s="119" t="s">
        <v>54</v>
      </c>
      <c r="E67" s="86">
        <v>44</v>
      </c>
      <c r="F67" s="86">
        <v>44</v>
      </c>
      <c r="G67" s="88"/>
      <c r="H67" s="89" t="s">
        <v>40</v>
      </c>
      <c r="I67" s="212"/>
      <c r="J67" s="213"/>
    </row>
    <row r="68" spans="1:10" ht="13.5" thickBot="1">
      <c r="A68" s="120">
        <v>64</v>
      </c>
      <c r="B68" s="121">
        <v>41511</v>
      </c>
      <c r="C68" s="122" t="s">
        <v>23</v>
      </c>
      <c r="D68" s="179" t="s">
        <v>20</v>
      </c>
      <c r="E68" s="179"/>
      <c r="F68" s="179"/>
      <c r="G68" s="123" t="s">
        <v>40</v>
      </c>
      <c r="H68" s="124"/>
      <c r="I68" s="212"/>
      <c r="J68" s="213"/>
    </row>
    <row r="69" spans="4:6" ht="12.75">
      <c r="D69" s="4"/>
      <c r="E69" s="3"/>
      <c r="F69" s="3"/>
    </row>
    <row r="70" spans="1:6" ht="12.75">
      <c r="A70" s="61" t="s">
        <v>55</v>
      </c>
      <c r="B70" s="53"/>
      <c r="C70" s="53"/>
      <c r="D70" s="53"/>
      <c r="E70" s="2">
        <f>SUM(E4:E20,E21:E45,E47:E60,E62:E67)</f>
        <v>6453</v>
      </c>
      <c r="F70" s="3"/>
    </row>
    <row r="71" spans="4:6" ht="12.75">
      <c r="D71" s="4"/>
      <c r="E71" s="3"/>
      <c r="F71" s="3"/>
    </row>
    <row r="75" ht="12.75">
      <c r="D75" s="155">
        <f>AVERAGE(F62,F54,F47,F39,F33,F21,F16,F13,F7)</f>
        <v>110.94603174603176</v>
      </c>
    </row>
  </sheetData>
  <sheetProtection/>
  <mergeCells count="39">
    <mergeCell ref="I32:I68"/>
    <mergeCell ref="J32:J68"/>
    <mergeCell ref="F54:F60"/>
    <mergeCell ref="D47:D53"/>
    <mergeCell ref="E54:E60"/>
    <mergeCell ref="E39:E45"/>
    <mergeCell ref="E47:E53"/>
    <mergeCell ref="F39:F45"/>
    <mergeCell ref="D33:D37"/>
    <mergeCell ref="E33:E37"/>
    <mergeCell ref="A1:H1"/>
    <mergeCell ref="D61:F61"/>
    <mergeCell ref="A3:C3"/>
    <mergeCell ref="D46:F46"/>
    <mergeCell ref="E21:E32"/>
    <mergeCell ref="F21:F32"/>
    <mergeCell ref="D21:D32"/>
    <mergeCell ref="D39:D45"/>
    <mergeCell ref="F33:F37"/>
    <mergeCell ref="D38:F38"/>
    <mergeCell ref="I4:I20"/>
    <mergeCell ref="D4:D6"/>
    <mergeCell ref="E4:E6"/>
    <mergeCell ref="D7:D12"/>
    <mergeCell ref="E7:E12"/>
    <mergeCell ref="F7:F12"/>
    <mergeCell ref="F13:F15"/>
    <mergeCell ref="F4:F6"/>
    <mergeCell ref="F16:F19"/>
    <mergeCell ref="D13:D15"/>
    <mergeCell ref="E13:E15"/>
    <mergeCell ref="D16:D19"/>
    <mergeCell ref="E16:E19"/>
    <mergeCell ref="D62:D66"/>
    <mergeCell ref="F47:F53"/>
    <mergeCell ref="D54:D60"/>
    <mergeCell ref="D68:F68"/>
    <mergeCell ref="E62:E66"/>
    <mergeCell ref="F62:F66"/>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349"/>
  <sheetViews>
    <sheetView zoomScalePageLayoutView="0" workbookViewId="0" topLeftCell="A261">
      <selection activeCell="C267" sqref="C267"/>
    </sheetView>
  </sheetViews>
  <sheetFormatPr defaultColWidth="9.140625" defaultRowHeight="12.75"/>
  <cols>
    <col min="1" max="1" width="23.28125" style="11" customWidth="1"/>
    <col min="2" max="2" width="7.7109375" style="11" customWidth="1"/>
    <col min="3" max="3" width="46.7109375" style="10" customWidth="1"/>
    <col min="4" max="16384" width="9.140625" style="10" customWidth="1"/>
  </cols>
  <sheetData>
    <row r="1" spans="1:2" ht="18.75">
      <c r="A1" s="169" t="s">
        <v>75</v>
      </c>
      <c r="B1" s="169"/>
    </row>
    <row r="2" spans="1:2" ht="33.75">
      <c r="A2" s="170" t="s">
        <v>142</v>
      </c>
      <c r="B2" s="170"/>
    </row>
    <row r="3" ht="6.75" customHeight="1" thickBot="1"/>
    <row r="4" spans="1:3" s="14" customFormat="1" ht="30" customHeight="1">
      <c r="A4" s="171" t="s">
        <v>61</v>
      </c>
      <c r="B4" s="49" t="s">
        <v>143</v>
      </c>
      <c r="C4" s="49" t="s">
        <v>144</v>
      </c>
    </row>
    <row r="5" spans="1:2" s="14" customFormat="1" ht="30" customHeight="1" thickBot="1">
      <c r="A5" s="172"/>
      <c r="B5" s="15" t="s">
        <v>65</v>
      </c>
    </row>
    <row r="6" spans="1:2" ht="12" customHeight="1" thickBot="1">
      <c r="A6" s="18"/>
      <c r="B6" s="19"/>
    </row>
    <row r="7" spans="1:2" ht="18" customHeight="1" thickBot="1">
      <c r="A7" s="22" t="s">
        <v>84</v>
      </c>
      <c r="B7" s="23" t="s">
        <v>85</v>
      </c>
    </row>
    <row r="8" spans="1:3" ht="30">
      <c r="A8" s="27" t="s">
        <v>76</v>
      </c>
      <c r="B8" s="50">
        <v>0</v>
      </c>
      <c r="C8" s="52" t="s">
        <v>493</v>
      </c>
    </row>
    <row r="9" spans="1:3" ht="18" customHeight="1">
      <c r="A9" s="27" t="s">
        <v>77</v>
      </c>
      <c r="B9" s="50">
        <v>10</v>
      </c>
      <c r="C9" s="52" t="s">
        <v>145</v>
      </c>
    </row>
    <row r="10" spans="1:3" ht="18" customHeight="1">
      <c r="A10" s="31" t="s">
        <v>78</v>
      </c>
      <c r="B10" s="50">
        <v>4</v>
      </c>
      <c r="C10" s="52" t="s">
        <v>146</v>
      </c>
    </row>
    <row r="11" spans="1:3" ht="18" customHeight="1">
      <c r="A11" s="27" t="s">
        <v>79</v>
      </c>
      <c r="B11" s="50">
        <v>14</v>
      </c>
      <c r="C11" s="52"/>
    </row>
    <row r="12" spans="1:3" ht="30">
      <c r="A12" s="27" t="s">
        <v>80</v>
      </c>
      <c r="B12" s="50">
        <v>2</v>
      </c>
      <c r="C12" s="52" t="s">
        <v>147</v>
      </c>
    </row>
    <row r="13" spans="1:3" ht="18" customHeight="1">
      <c r="A13" s="27" t="s">
        <v>81</v>
      </c>
      <c r="B13" s="50">
        <v>18</v>
      </c>
      <c r="C13" s="52"/>
    </row>
    <row r="14" spans="1:3" ht="45">
      <c r="A14" s="27" t="s">
        <v>82</v>
      </c>
      <c r="B14" s="50">
        <v>5</v>
      </c>
      <c r="C14" s="52" t="s">
        <v>148</v>
      </c>
    </row>
    <row r="15" spans="1:3" ht="18" customHeight="1" thickBot="1">
      <c r="A15" s="27" t="s">
        <v>83</v>
      </c>
      <c r="B15" s="50">
        <v>2</v>
      </c>
      <c r="C15" s="52"/>
    </row>
    <row r="16" spans="1:3" ht="18" customHeight="1" thickBot="1">
      <c r="A16" s="33" t="s">
        <v>87</v>
      </c>
      <c r="B16" s="34"/>
      <c r="C16" s="52"/>
    </row>
    <row r="17" spans="1:3" ht="12" customHeight="1" thickBot="1">
      <c r="A17" s="18"/>
      <c r="B17" s="19"/>
      <c r="C17" s="52"/>
    </row>
    <row r="18" spans="1:3" ht="18" customHeight="1" thickBot="1">
      <c r="A18" s="22" t="s">
        <v>70</v>
      </c>
      <c r="B18" s="23" t="s">
        <v>85</v>
      </c>
      <c r="C18" s="52"/>
    </row>
    <row r="19" spans="1:3" ht="18" customHeight="1">
      <c r="A19" s="27" t="s">
        <v>83</v>
      </c>
      <c r="B19" s="30">
        <v>0</v>
      </c>
      <c r="C19" s="52"/>
    </row>
    <row r="20" spans="1:3" ht="18" customHeight="1">
      <c r="A20" s="27" t="s">
        <v>90</v>
      </c>
      <c r="B20" s="30">
        <v>8</v>
      </c>
      <c r="C20" s="52"/>
    </row>
    <row r="21" spans="1:3" ht="90">
      <c r="A21" s="27" t="s">
        <v>91</v>
      </c>
      <c r="B21" s="30">
        <v>11</v>
      </c>
      <c r="C21" s="52" t="s">
        <v>149</v>
      </c>
    </row>
    <row r="22" spans="1:3" ht="180">
      <c r="A22" s="27" t="s">
        <v>92</v>
      </c>
      <c r="B22" s="30">
        <v>10</v>
      </c>
      <c r="C22" s="52" t="s">
        <v>150</v>
      </c>
    </row>
    <row r="23" spans="1:3" ht="75">
      <c r="A23" s="27" t="s">
        <v>93</v>
      </c>
      <c r="B23" s="30">
        <v>13</v>
      </c>
      <c r="C23" s="52" t="s">
        <v>151</v>
      </c>
    </row>
    <row r="24" spans="1:3" ht="45">
      <c r="A24" s="27" t="s">
        <v>95</v>
      </c>
      <c r="B24" s="30">
        <v>15</v>
      </c>
      <c r="C24" s="52" t="s">
        <v>152</v>
      </c>
    </row>
    <row r="25" spans="1:3" ht="42.75" customHeight="1">
      <c r="A25" s="27" t="s">
        <v>96</v>
      </c>
      <c r="B25" s="30">
        <v>3</v>
      </c>
      <c r="C25" s="52" t="s">
        <v>153</v>
      </c>
    </row>
    <row r="26" spans="1:3" ht="18" customHeight="1">
      <c r="A26" s="27" t="s">
        <v>97</v>
      </c>
      <c r="B26" s="30">
        <v>14</v>
      </c>
      <c r="C26" s="52" t="s">
        <v>154</v>
      </c>
    </row>
    <row r="27" spans="1:3" ht="30">
      <c r="A27" s="27" t="s">
        <v>98</v>
      </c>
      <c r="B27" s="30">
        <v>10</v>
      </c>
      <c r="C27" s="52" t="s">
        <v>155</v>
      </c>
    </row>
    <row r="28" spans="1:3" ht="60">
      <c r="A28" s="27" t="s">
        <v>99</v>
      </c>
      <c r="B28" s="30">
        <v>9</v>
      </c>
      <c r="C28" s="52" t="s">
        <v>156</v>
      </c>
    </row>
    <row r="29" spans="1:3" ht="30">
      <c r="A29" s="27" t="s">
        <v>101</v>
      </c>
      <c r="B29" s="30">
        <v>15</v>
      </c>
      <c r="C29" s="52" t="s">
        <v>157</v>
      </c>
    </row>
    <row r="30" spans="1:3" ht="45">
      <c r="A30" s="27" t="s">
        <v>102</v>
      </c>
      <c r="B30" s="30">
        <v>5</v>
      </c>
      <c r="C30" s="52" t="s">
        <v>158</v>
      </c>
    </row>
    <row r="31" spans="1:3" ht="18" customHeight="1">
      <c r="A31" s="27" t="s">
        <v>103</v>
      </c>
      <c r="B31" s="30">
        <v>11</v>
      </c>
      <c r="C31" s="52" t="s">
        <v>159</v>
      </c>
    </row>
    <row r="32" spans="1:3" ht="18">
      <c r="A32" s="27" t="s">
        <v>107</v>
      </c>
      <c r="B32" s="30">
        <v>25</v>
      </c>
      <c r="C32" s="52" t="s">
        <v>160</v>
      </c>
    </row>
    <row r="33" spans="1:3" ht="18" customHeight="1">
      <c r="A33" s="27" t="s">
        <v>108</v>
      </c>
      <c r="B33" s="30">
        <v>7</v>
      </c>
      <c r="C33" s="52" t="s">
        <v>161</v>
      </c>
    </row>
    <row r="34" spans="1:3" ht="18" customHeight="1">
      <c r="A34" s="27" t="s">
        <v>109</v>
      </c>
      <c r="B34" s="30">
        <v>10</v>
      </c>
      <c r="C34" s="52"/>
    </row>
    <row r="35" spans="1:3" ht="45">
      <c r="A35" s="27" t="s">
        <v>110</v>
      </c>
      <c r="B35" s="30">
        <v>4</v>
      </c>
      <c r="C35" s="52" t="s">
        <v>162</v>
      </c>
    </row>
    <row r="36" spans="1:3" ht="18" customHeight="1">
      <c r="A36" s="27" t="s">
        <v>111</v>
      </c>
      <c r="B36" s="30">
        <v>8</v>
      </c>
      <c r="C36" s="52"/>
    </row>
    <row r="37" spans="1:3" ht="30">
      <c r="A37" s="27" t="s">
        <v>112</v>
      </c>
      <c r="B37" s="30">
        <v>3</v>
      </c>
      <c r="C37" s="52" t="s">
        <v>163</v>
      </c>
    </row>
    <row r="38" spans="1:3" ht="18" customHeight="1">
      <c r="A38" s="27" t="s">
        <v>113</v>
      </c>
      <c r="B38" s="30">
        <v>9</v>
      </c>
      <c r="C38" s="52"/>
    </row>
    <row r="39" spans="1:3" ht="60">
      <c r="A39" s="27" t="s">
        <v>114</v>
      </c>
      <c r="B39" s="30">
        <v>4</v>
      </c>
      <c r="C39" s="52" t="s">
        <v>164</v>
      </c>
    </row>
    <row r="40" spans="1:3" ht="60">
      <c r="A40" s="27" t="s">
        <v>115</v>
      </c>
      <c r="B40" s="30">
        <v>7</v>
      </c>
      <c r="C40" s="52" t="s">
        <v>165</v>
      </c>
    </row>
    <row r="41" spans="1:3" ht="18" customHeight="1">
      <c r="A41" s="27" t="s">
        <v>117</v>
      </c>
      <c r="B41" s="30">
        <v>8</v>
      </c>
      <c r="C41" s="52" t="s">
        <v>166</v>
      </c>
    </row>
    <row r="42" spans="1:3" ht="18" customHeight="1">
      <c r="A42" s="27" t="s">
        <v>119</v>
      </c>
      <c r="B42" s="30">
        <v>15</v>
      </c>
      <c r="C42" s="52" t="s">
        <v>167</v>
      </c>
    </row>
    <row r="43" spans="1:3" ht="150">
      <c r="A43" s="27" t="s">
        <v>120</v>
      </c>
      <c r="B43" s="30">
        <v>9</v>
      </c>
      <c r="C43" s="52" t="s">
        <v>168</v>
      </c>
    </row>
    <row r="44" spans="1:3" ht="120">
      <c r="A44" s="51" t="s">
        <v>122</v>
      </c>
      <c r="B44" s="30">
        <v>16</v>
      </c>
      <c r="C44" s="52" t="s">
        <v>169</v>
      </c>
    </row>
    <row r="45" spans="1:3" ht="18" customHeight="1">
      <c r="A45" s="27" t="s">
        <v>123</v>
      </c>
      <c r="B45" s="30">
        <v>21</v>
      </c>
      <c r="C45" s="52" t="s">
        <v>170</v>
      </c>
    </row>
    <row r="46" spans="1:3" ht="18" customHeight="1">
      <c r="A46" s="27" t="s">
        <v>124</v>
      </c>
      <c r="B46" s="30">
        <v>11</v>
      </c>
      <c r="C46" s="52" t="s">
        <v>170</v>
      </c>
    </row>
    <row r="47" spans="1:3" ht="18" customHeight="1">
      <c r="A47" s="27" t="s">
        <v>128</v>
      </c>
      <c r="B47" s="30">
        <v>1</v>
      </c>
      <c r="C47" s="52"/>
    </row>
    <row r="48" spans="1:3" ht="45">
      <c r="A48" s="27" t="s">
        <v>125</v>
      </c>
      <c r="B48" s="30">
        <v>9</v>
      </c>
      <c r="C48" s="52" t="s">
        <v>171</v>
      </c>
    </row>
    <row r="49" spans="1:3" ht="18" customHeight="1">
      <c r="A49" s="27" t="s">
        <v>126</v>
      </c>
      <c r="B49" s="30">
        <v>15</v>
      </c>
      <c r="C49" s="52" t="s">
        <v>172</v>
      </c>
    </row>
    <row r="50" spans="1:3" ht="30">
      <c r="A50" s="27" t="s">
        <v>127</v>
      </c>
      <c r="B50" s="30">
        <v>31</v>
      </c>
      <c r="C50" s="52" t="s">
        <v>173</v>
      </c>
    </row>
    <row r="51" spans="1:3" ht="30">
      <c r="A51" s="51" t="s">
        <v>129</v>
      </c>
      <c r="B51" s="30">
        <v>31</v>
      </c>
      <c r="C51" s="52" t="s">
        <v>174</v>
      </c>
    </row>
    <row r="52" spans="1:3" ht="45">
      <c r="A52" s="27" t="s">
        <v>130</v>
      </c>
      <c r="B52" s="30">
        <v>25</v>
      </c>
      <c r="C52" s="52" t="s">
        <v>175</v>
      </c>
    </row>
    <row r="53" spans="1:3" ht="18" customHeight="1">
      <c r="A53" s="27" t="s">
        <v>131</v>
      </c>
      <c r="B53" s="30">
        <v>24</v>
      </c>
      <c r="C53" s="52" t="s">
        <v>176</v>
      </c>
    </row>
    <row r="54" spans="1:3" ht="18" customHeight="1">
      <c r="A54" s="27" t="s">
        <v>132</v>
      </c>
      <c r="B54" s="30">
        <v>10</v>
      </c>
      <c r="C54" s="52"/>
    </row>
    <row r="55" spans="1:3" ht="18" customHeight="1">
      <c r="A55" s="27" t="s">
        <v>133</v>
      </c>
      <c r="B55" s="30">
        <v>27</v>
      </c>
      <c r="C55" s="52"/>
    </row>
    <row r="56" spans="1:3" ht="30">
      <c r="A56" s="27" t="s">
        <v>134</v>
      </c>
      <c r="B56" s="30">
        <v>20</v>
      </c>
      <c r="C56" s="52" t="s">
        <v>177</v>
      </c>
    </row>
    <row r="57" spans="1:3" ht="18" customHeight="1">
      <c r="A57" s="27" t="s">
        <v>135</v>
      </c>
      <c r="B57" s="30">
        <v>25</v>
      </c>
      <c r="C57" s="52"/>
    </row>
    <row r="58" spans="1:3" ht="75">
      <c r="A58" s="27" t="s">
        <v>136</v>
      </c>
      <c r="B58" s="30">
        <v>5</v>
      </c>
      <c r="C58" s="52" t="s">
        <v>178</v>
      </c>
    </row>
    <row r="59" spans="1:3" ht="18" customHeight="1">
      <c r="A59" s="51" t="s">
        <v>137</v>
      </c>
      <c r="B59" s="30">
        <v>36</v>
      </c>
      <c r="C59" s="52" t="s">
        <v>179</v>
      </c>
    </row>
    <row r="60" spans="1:3" ht="60">
      <c r="A60" s="27" t="s">
        <v>138</v>
      </c>
      <c r="B60" s="30">
        <v>29</v>
      </c>
      <c r="C60" s="52" t="s">
        <v>180</v>
      </c>
    </row>
    <row r="61" spans="1:3" ht="18" customHeight="1">
      <c r="A61" s="27" t="s">
        <v>139</v>
      </c>
      <c r="B61" s="30">
        <v>31</v>
      </c>
      <c r="C61" s="52" t="s">
        <v>181</v>
      </c>
    </row>
    <row r="62" spans="1:3" ht="18" customHeight="1" thickBot="1">
      <c r="A62" s="27" t="s">
        <v>140</v>
      </c>
      <c r="B62" s="30">
        <v>20</v>
      </c>
      <c r="C62" s="52"/>
    </row>
    <row r="63" spans="1:3" ht="18" customHeight="1" thickBot="1">
      <c r="A63" s="22" t="s">
        <v>207</v>
      </c>
      <c r="B63" s="23" t="s">
        <v>346</v>
      </c>
      <c r="C63" s="52"/>
    </row>
    <row r="64" spans="1:3" ht="18">
      <c r="A64" s="27" t="s">
        <v>140</v>
      </c>
      <c r="B64" s="30">
        <v>0</v>
      </c>
      <c r="C64" s="52"/>
    </row>
    <row r="65" spans="1:3" ht="18">
      <c r="A65" s="27" t="s">
        <v>182</v>
      </c>
      <c r="B65" s="30">
        <v>3</v>
      </c>
      <c r="C65" s="52" t="s">
        <v>494</v>
      </c>
    </row>
    <row r="66" spans="1:3" ht="30">
      <c r="A66" s="27" t="s">
        <v>184</v>
      </c>
      <c r="B66" s="30">
        <v>2</v>
      </c>
      <c r="C66" s="52" t="s">
        <v>495</v>
      </c>
    </row>
    <row r="67" spans="1:3" ht="105">
      <c r="A67" s="27" t="s">
        <v>185</v>
      </c>
      <c r="B67" s="30">
        <v>3</v>
      </c>
      <c r="C67" s="52" t="s">
        <v>496</v>
      </c>
    </row>
    <row r="68" spans="1:3" ht="75">
      <c r="A68" s="51" t="s">
        <v>187</v>
      </c>
      <c r="B68" s="30">
        <v>17</v>
      </c>
      <c r="C68" s="52" t="s">
        <v>497</v>
      </c>
    </row>
    <row r="69" spans="1:3" ht="45">
      <c r="A69" s="27" t="s">
        <v>188</v>
      </c>
      <c r="B69" s="30">
        <v>29</v>
      </c>
      <c r="C69" s="52" t="s">
        <v>498</v>
      </c>
    </row>
    <row r="70" spans="1:3" ht="30">
      <c r="A70" s="54" t="s">
        <v>189</v>
      </c>
      <c r="B70" s="30">
        <v>28</v>
      </c>
      <c r="C70" s="52" t="s">
        <v>499</v>
      </c>
    </row>
    <row r="71" spans="1:3" ht="45">
      <c r="A71" s="27" t="s">
        <v>190</v>
      </c>
      <c r="B71" s="30">
        <v>8</v>
      </c>
      <c r="C71" s="52" t="s">
        <v>500</v>
      </c>
    </row>
    <row r="72" spans="1:3" ht="18">
      <c r="A72" s="27" t="s">
        <v>191</v>
      </c>
      <c r="B72" s="30">
        <v>9</v>
      </c>
      <c r="C72" s="52"/>
    </row>
    <row r="73" spans="1:3" ht="18">
      <c r="A73" s="27" t="s">
        <v>192</v>
      </c>
      <c r="B73" s="30">
        <v>7</v>
      </c>
      <c r="C73" s="52"/>
    </row>
    <row r="74" spans="1:3" ht="45">
      <c r="A74" s="27" t="s">
        <v>193</v>
      </c>
      <c r="B74" s="30">
        <v>20</v>
      </c>
      <c r="C74" s="52" t="s">
        <v>501</v>
      </c>
    </row>
    <row r="75" spans="1:3" ht="18">
      <c r="A75" s="27" t="s">
        <v>194</v>
      </c>
      <c r="B75" s="30">
        <v>32</v>
      </c>
      <c r="C75" s="52" t="s">
        <v>502</v>
      </c>
    </row>
    <row r="76" spans="1:3" ht="18">
      <c r="A76" s="27" t="s">
        <v>195</v>
      </c>
      <c r="B76" s="30">
        <v>22</v>
      </c>
      <c r="C76" s="52"/>
    </row>
    <row r="77" spans="1:3" ht="60">
      <c r="A77" s="27" t="s">
        <v>196</v>
      </c>
      <c r="B77" s="30">
        <v>21</v>
      </c>
      <c r="C77" s="52" t="s">
        <v>503</v>
      </c>
    </row>
    <row r="78" spans="1:3" ht="18">
      <c r="A78" s="27" t="s">
        <v>197</v>
      </c>
      <c r="B78" s="30">
        <v>18</v>
      </c>
      <c r="C78" s="52"/>
    </row>
    <row r="79" spans="1:3" ht="105">
      <c r="A79" s="27" t="s">
        <v>198</v>
      </c>
      <c r="B79" s="30">
        <v>32</v>
      </c>
      <c r="C79" s="52" t="s">
        <v>504</v>
      </c>
    </row>
    <row r="80" spans="1:3" ht="18">
      <c r="A80" s="27" t="s">
        <v>199</v>
      </c>
      <c r="B80" s="30">
        <v>68</v>
      </c>
      <c r="C80" s="52" t="s">
        <v>505</v>
      </c>
    </row>
    <row r="81" spans="1:3" ht="75">
      <c r="A81" s="27" t="s">
        <v>200</v>
      </c>
      <c r="B81" s="30">
        <v>1</v>
      </c>
      <c r="C81" s="52" t="s">
        <v>506</v>
      </c>
    </row>
    <row r="82" spans="1:3" ht="18">
      <c r="A82" s="27" t="s">
        <v>507</v>
      </c>
      <c r="B82" s="30"/>
      <c r="C82" s="52" t="s">
        <v>508</v>
      </c>
    </row>
    <row r="83" spans="1:3" ht="75">
      <c r="A83" s="27" t="s">
        <v>202</v>
      </c>
      <c r="B83" s="30">
        <v>8</v>
      </c>
      <c r="C83" s="52" t="s">
        <v>509</v>
      </c>
    </row>
    <row r="84" spans="1:3" ht="18">
      <c r="A84" s="51" t="s">
        <v>203</v>
      </c>
      <c r="B84" s="30">
        <v>17</v>
      </c>
      <c r="C84" s="52"/>
    </row>
    <row r="85" spans="1:3" ht="18">
      <c r="A85" s="27" t="s">
        <v>204</v>
      </c>
      <c r="B85" s="30">
        <v>12</v>
      </c>
      <c r="C85" s="52"/>
    </row>
    <row r="86" spans="1:3" ht="18.75" thickBot="1">
      <c r="A86" s="54" t="s">
        <v>32</v>
      </c>
      <c r="B86" s="30">
        <v>21</v>
      </c>
      <c r="C86" s="52"/>
    </row>
    <row r="87" spans="1:3" ht="18.75" thickBot="1">
      <c r="A87" s="18"/>
      <c r="C87" s="52"/>
    </row>
    <row r="88" spans="1:3" ht="18.75" thickBot="1">
      <c r="A88" s="22" t="s">
        <v>209</v>
      </c>
      <c r="C88" s="52"/>
    </row>
    <row r="89" spans="1:3" ht="45">
      <c r="A89" s="54" t="s">
        <v>32</v>
      </c>
      <c r="B89" s="30">
        <v>0</v>
      </c>
      <c r="C89" s="52" t="s">
        <v>510</v>
      </c>
    </row>
    <row r="90" spans="1:3" ht="45">
      <c r="A90" s="27" t="s">
        <v>212</v>
      </c>
      <c r="B90" s="30">
        <v>10</v>
      </c>
      <c r="C90" s="52" t="s">
        <v>511</v>
      </c>
    </row>
    <row r="91" spans="1:3" ht="90">
      <c r="A91" s="27" t="s">
        <v>217</v>
      </c>
      <c r="B91" s="30">
        <v>13</v>
      </c>
      <c r="C91" s="52" t="s">
        <v>512</v>
      </c>
    </row>
    <row r="92" spans="1:3" ht="60">
      <c r="A92" s="27" t="s">
        <v>214</v>
      </c>
      <c r="B92" s="30">
        <v>36</v>
      </c>
      <c r="C92" s="52" t="s">
        <v>513</v>
      </c>
    </row>
    <row r="93" spans="1:3" ht="30">
      <c r="A93" s="51" t="s">
        <v>215</v>
      </c>
      <c r="B93" s="30">
        <v>58</v>
      </c>
      <c r="C93" s="52" t="s">
        <v>514</v>
      </c>
    </row>
    <row r="94" spans="1:3" ht="18">
      <c r="A94" s="27" t="s">
        <v>216</v>
      </c>
      <c r="B94" s="30">
        <v>4</v>
      </c>
      <c r="C94" s="52"/>
    </row>
    <row r="95" spans="1:3" ht="18">
      <c r="A95" s="27" t="s">
        <v>218</v>
      </c>
      <c r="B95" s="30">
        <v>11</v>
      </c>
      <c r="C95" s="52" t="s">
        <v>515</v>
      </c>
    </row>
    <row r="96" spans="1:3" ht="18">
      <c r="A96" s="27" t="s">
        <v>219</v>
      </c>
      <c r="B96" s="30">
        <v>8</v>
      </c>
      <c r="C96" s="52"/>
    </row>
    <row r="97" spans="1:3" ht="18">
      <c r="A97" s="27" t="s">
        <v>220</v>
      </c>
      <c r="B97" s="30">
        <v>15</v>
      </c>
      <c r="C97" s="52" t="s">
        <v>516</v>
      </c>
    </row>
    <row r="98" spans="1:3" ht="18">
      <c r="A98" s="27" t="s">
        <v>221</v>
      </c>
      <c r="B98" s="30">
        <v>15</v>
      </c>
      <c r="C98" s="52"/>
    </row>
    <row r="99" spans="1:3" ht="18">
      <c r="A99" s="27" t="s">
        <v>222</v>
      </c>
      <c r="B99" s="30">
        <v>8</v>
      </c>
      <c r="C99" s="52"/>
    </row>
    <row r="100" spans="1:3" ht="60">
      <c r="A100" s="27" t="s">
        <v>223</v>
      </c>
      <c r="B100" s="30">
        <v>6</v>
      </c>
      <c r="C100" s="52" t="s">
        <v>517</v>
      </c>
    </row>
    <row r="101" spans="1:3" ht="30">
      <c r="A101" s="27" t="s">
        <v>224</v>
      </c>
      <c r="B101" s="30">
        <v>25</v>
      </c>
      <c r="C101" s="52" t="s">
        <v>518</v>
      </c>
    </row>
    <row r="102" spans="1:3" ht="18">
      <c r="A102" s="27" t="s">
        <v>225</v>
      </c>
      <c r="B102" s="30">
        <v>19</v>
      </c>
      <c r="C102" s="52"/>
    </row>
    <row r="103" spans="1:3" ht="48" customHeight="1">
      <c r="A103" s="27" t="s">
        <v>226</v>
      </c>
      <c r="B103" s="30">
        <v>10</v>
      </c>
      <c r="C103" s="52" t="s">
        <v>519</v>
      </c>
    </row>
    <row r="104" spans="1:3" ht="18">
      <c r="A104" s="27" t="s">
        <v>227</v>
      </c>
      <c r="B104" s="30">
        <v>26</v>
      </c>
      <c r="C104" s="52"/>
    </row>
    <row r="105" spans="1:3" ht="30">
      <c r="A105" s="27" t="s">
        <v>228</v>
      </c>
      <c r="B105" s="30">
        <v>8</v>
      </c>
      <c r="C105" s="52" t="s">
        <v>520</v>
      </c>
    </row>
    <row r="106" spans="1:3" ht="30">
      <c r="A106" s="27" t="s">
        <v>229</v>
      </c>
      <c r="B106" s="30">
        <v>25</v>
      </c>
      <c r="C106" s="52" t="s">
        <v>521</v>
      </c>
    </row>
    <row r="107" spans="1:3" ht="60">
      <c r="A107" s="27" t="s">
        <v>230</v>
      </c>
      <c r="B107" s="30">
        <v>9</v>
      </c>
      <c r="C107" s="52" t="s">
        <v>522</v>
      </c>
    </row>
    <row r="108" spans="1:3" ht="30">
      <c r="A108" s="27" t="s">
        <v>231</v>
      </c>
      <c r="B108" s="30">
        <v>28</v>
      </c>
      <c r="C108" s="52" t="s">
        <v>523</v>
      </c>
    </row>
    <row r="109" spans="1:3" ht="18">
      <c r="A109" s="27" t="s">
        <v>232</v>
      </c>
      <c r="B109" s="30">
        <v>14</v>
      </c>
      <c r="C109" s="52"/>
    </row>
    <row r="110" spans="1:3" ht="18">
      <c r="A110" s="27" t="s">
        <v>233</v>
      </c>
      <c r="B110" s="30">
        <v>9</v>
      </c>
      <c r="C110" s="52"/>
    </row>
    <row r="111" spans="1:3" ht="18">
      <c r="A111" s="27" t="s">
        <v>235</v>
      </c>
      <c r="B111" s="30">
        <v>42</v>
      </c>
      <c r="C111" s="52"/>
    </row>
    <row r="112" spans="1:3" ht="18">
      <c r="A112" s="27" t="s">
        <v>236</v>
      </c>
      <c r="B112" s="30">
        <v>6</v>
      </c>
      <c r="C112" s="52"/>
    </row>
    <row r="113" spans="1:3" ht="60">
      <c r="A113" s="27" t="s">
        <v>237</v>
      </c>
      <c r="B113" s="30">
        <v>5</v>
      </c>
      <c r="C113" s="52" t="s">
        <v>524</v>
      </c>
    </row>
    <row r="114" spans="1:3" ht="30">
      <c r="A114" s="54" t="s">
        <v>238</v>
      </c>
      <c r="B114" s="30">
        <v>34</v>
      </c>
      <c r="C114" s="52" t="s">
        <v>525</v>
      </c>
    </row>
    <row r="115" spans="1:3" ht="45.75" thickBot="1">
      <c r="A115" s="27" t="s">
        <v>239</v>
      </c>
      <c r="B115" s="30">
        <v>31</v>
      </c>
      <c r="C115" s="52" t="s">
        <v>526</v>
      </c>
    </row>
    <row r="116" spans="1:3" ht="18.75" thickBot="1">
      <c r="A116" s="22" t="s">
        <v>241</v>
      </c>
      <c r="B116" s="23" t="s">
        <v>344</v>
      </c>
      <c r="C116" s="52"/>
    </row>
    <row r="117" spans="1:3" ht="60">
      <c r="A117" s="27" t="s">
        <v>239</v>
      </c>
      <c r="B117" s="30">
        <v>0</v>
      </c>
      <c r="C117" s="52" t="s">
        <v>527</v>
      </c>
    </row>
    <row r="118" spans="1:3" ht="30" customHeight="1">
      <c r="A118" s="27" t="s">
        <v>243</v>
      </c>
      <c r="B118" s="30">
        <v>16</v>
      </c>
      <c r="C118" s="52" t="s">
        <v>528</v>
      </c>
    </row>
    <row r="119" spans="1:3" ht="45">
      <c r="A119" s="27" t="s">
        <v>244</v>
      </c>
      <c r="B119" s="30">
        <v>23</v>
      </c>
      <c r="C119" s="52" t="s">
        <v>529</v>
      </c>
    </row>
    <row r="120" spans="1:3" ht="30">
      <c r="A120" s="27" t="s">
        <v>137</v>
      </c>
      <c r="B120" s="30">
        <v>13</v>
      </c>
      <c r="C120" s="52" t="s">
        <v>530</v>
      </c>
    </row>
    <row r="121" spans="1:3" ht="120">
      <c r="A121" s="27" t="s">
        <v>245</v>
      </c>
      <c r="B121" s="30">
        <v>18</v>
      </c>
      <c r="C121" s="52" t="s">
        <v>531</v>
      </c>
    </row>
    <row r="122" spans="1:3" ht="30">
      <c r="A122" s="27" t="s">
        <v>246</v>
      </c>
      <c r="B122" s="30">
        <v>82</v>
      </c>
      <c r="C122" s="52" t="s">
        <v>532</v>
      </c>
    </row>
    <row r="123" spans="1:3" ht="60">
      <c r="A123" s="27" t="s">
        <v>247</v>
      </c>
      <c r="B123" s="30">
        <v>21</v>
      </c>
      <c r="C123" s="52" t="s">
        <v>533</v>
      </c>
    </row>
    <row r="124" spans="1:3" ht="30">
      <c r="A124" s="27" t="s">
        <v>248</v>
      </c>
      <c r="B124" s="30">
        <v>38</v>
      </c>
      <c r="C124" s="52" t="s">
        <v>534</v>
      </c>
    </row>
    <row r="125" spans="1:3" ht="30">
      <c r="A125" s="27" t="s">
        <v>249</v>
      </c>
      <c r="B125" s="30">
        <v>24</v>
      </c>
      <c r="C125" s="52" t="s">
        <v>535</v>
      </c>
    </row>
    <row r="126" spans="1:3" ht="30">
      <c r="A126" s="27" t="s">
        <v>250</v>
      </c>
      <c r="B126" s="30">
        <v>22</v>
      </c>
      <c r="C126" s="52" t="s">
        <v>536</v>
      </c>
    </row>
    <row r="127" spans="1:3" ht="150">
      <c r="A127" s="51" t="s">
        <v>251</v>
      </c>
      <c r="B127" s="30">
        <v>8</v>
      </c>
      <c r="C127" s="52" t="s">
        <v>537</v>
      </c>
    </row>
    <row r="128" spans="1:3" ht="30">
      <c r="A128" s="27" t="s">
        <v>252</v>
      </c>
      <c r="B128" s="30">
        <v>64</v>
      </c>
      <c r="C128" s="52" t="s">
        <v>538</v>
      </c>
    </row>
    <row r="129" spans="1:3" ht="120">
      <c r="A129" s="27" t="s">
        <v>253</v>
      </c>
      <c r="B129" s="30">
        <v>28</v>
      </c>
      <c r="C129" s="52" t="s">
        <v>539</v>
      </c>
    </row>
    <row r="130" spans="1:3" ht="210">
      <c r="A130" s="27" t="s">
        <v>254</v>
      </c>
      <c r="B130" s="30">
        <v>89</v>
      </c>
      <c r="C130" s="52" t="s">
        <v>540</v>
      </c>
    </row>
    <row r="131" spans="1:3" ht="135">
      <c r="A131" s="51" t="s">
        <v>255</v>
      </c>
      <c r="B131" s="30">
        <v>96</v>
      </c>
      <c r="C131" s="52" t="s">
        <v>541</v>
      </c>
    </row>
    <row r="132" spans="1:3" ht="18">
      <c r="A132" s="27" t="s">
        <v>256</v>
      </c>
      <c r="B132" s="30">
        <v>126</v>
      </c>
      <c r="C132" s="52"/>
    </row>
    <row r="133" spans="1:3" ht="30">
      <c r="A133" s="27" t="s">
        <v>257</v>
      </c>
      <c r="B133" s="30">
        <v>22</v>
      </c>
      <c r="C133" s="52" t="s">
        <v>542</v>
      </c>
    </row>
    <row r="134" spans="1:3" ht="30">
      <c r="A134" s="27" t="s">
        <v>258</v>
      </c>
      <c r="B134" s="30">
        <v>39</v>
      </c>
      <c r="C134" s="52" t="s">
        <v>543</v>
      </c>
    </row>
    <row r="135" spans="1:3" ht="18">
      <c r="A135" s="27" t="s">
        <v>259</v>
      </c>
      <c r="B135" s="30">
        <v>43</v>
      </c>
      <c r="C135" s="52" t="s">
        <v>544</v>
      </c>
    </row>
    <row r="136" spans="1:3" ht="60">
      <c r="A136" s="55" t="s">
        <v>34</v>
      </c>
      <c r="B136" s="30">
        <v>9</v>
      </c>
      <c r="C136" s="52" t="s">
        <v>545</v>
      </c>
    </row>
    <row r="137" spans="1:3" ht="18">
      <c r="A137" s="27" t="s">
        <v>263</v>
      </c>
      <c r="B137" s="30">
        <v>42</v>
      </c>
      <c r="C137" s="52"/>
    </row>
    <row r="138" spans="1:3" ht="30.75">
      <c r="A138" s="27" t="s">
        <v>264</v>
      </c>
      <c r="B138" s="30">
        <v>24</v>
      </c>
      <c r="C138" s="149" t="s">
        <v>546</v>
      </c>
    </row>
    <row r="139" spans="1:3" ht="60.75">
      <c r="A139" s="27" t="s">
        <v>265</v>
      </c>
      <c r="B139" s="30">
        <v>103</v>
      </c>
      <c r="C139" s="149" t="s">
        <v>547</v>
      </c>
    </row>
    <row r="140" spans="1:3" ht="18">
      <c r="A140" s="27" t="s">
        <v>266</v>
      </c>
      <c r="B140" s="30">
        <v>19</v>
      </c>
      <c r="C140" s="149" t="s">
        <v>548</v>
      </c>
    </row>
    <row r="141" spans="1:3" ht="18">
      <c r="A141" s="27" t="s">
        <v>267</v>
      </c>
      <c r="B141" s="30">
        <v>17</v>
      </c>
      <c r="C141" s="149"/>
    </row>
    <row r="142" spans="1:3" ht="120.75">
      <c r="A142" s="27" t="s">
        <v>268</v>
      </c>
      <c r="B142" s="30">
        <v>19</v>
      </c>
      <c r="C142" s="149" t="s">
        <v>549</v>
      </c>
    </row>
    <row r="143" spans="1:3" ht="18">
      <c r="A143" s="27" t="s">
        <v>269</v>
      </c>
      <c r="B143" s="30">
        <v>92</v>
      </c>
      <c r="C143" s="149" t="s">
        <v>550</v>
      </c>
    </row>
    <row r="144" spans="1:3" ht="120.75">
      <c r="A144" s="27" t="s">
        <v>270</v>
      </c>
      <c r="B144" s="30">
        <v>10</v>
      </c>
      <c r="C144" s="149" t="s">
        <v>551</v>
      </c>
    </row>
    <row r="145" spans="1:3" ht="30.75">
      <c r="A145" s="27" t="s">
        <v>271</v>
      </c>
      <c r="B145" s="30">
        <v>48</v>
      </c>
      <c r="C145" s="149" t="s">
        <v>552</v>
      </c>
    </row>
    <row r="146" spans="1:3" ht="18">
      <c r="A146" s="27" t="s">
        <v>272</v>
      </c>
      <c r="B146" s="30">
        <v>18</v>
      </c>
      <c r="C146" s="149" t="s">
        <v>553</v>
      </c>
    </row>
    <row r="147" spans="1:3" ht="18">
      <c r="A147" s="27" t="s">
        <v>273</v>
      </c>
      <c r="B147" s="30">
        <v>20</v>
      </c>
      <c r="C147" s="149" t="s">
        <v>554</v>
      </c>
    </row>
    <row r="148" spans="1:3" ht="18">
      <c r="A148" s="27" t="s">
        <v>274</v>
      </c>
      <c r="B148" s="30">
        <v>37</v>
      </c>
      <c r="C148" s="149" t="s">
        <v>555</v>
      </c>
    </row>
    <row r="149" spans="1:3" ht="18">
      <c r="A149" s="27" t="s">
        <v>275</v>
      </c>
      <c r="B149" s="30">
        <v>82</v>
      </c>
      <c r="C149" s="149" t="s">
        <v>556</v>
      </c>
    </row>
    <row r="150" spans="1:3" ht="18">
      <c r="A150" s="27" t="s">
        <v>276</v>
      </c>
      <c r="B150" s="30">
        <v>14</v>
      </c>
      <c r="C150" s="149"/>
    </row>
    <row r="151" spans="1:3" ht="45.75">
      <c r="A151" s="27" t="s">
        <v>277</v>
      </c>
      <c r="B151" s="30">
        <v>17</v>
      </c>
      <c r="C151" s="149" t="s">
        <v>557</v>
      </c>
    </row>
    <row r="152" spans="1:3" ht="18">
      <c r="A152" s="27" t="s">
        <v>278</v>
      </c>
      <c r="B152" s="30">
        <v>19</v>
      </c>
      <c r="C152" s="149" t="s">
        <v>558</v>
      </c>
    </row>
    <row r="153" spans="1:3" ht="18">
      <c r="A153" s="27" t="s">
        <v>280</v>
      </c>
      <c r="B153" s="30">
        <v>12</v>
      </c>
      <c r="C153" s="149" t="s">
        <v>559</v>
      </c>
    </row>
    <row r="154" spans="1:3" ht="18">
      <c r="A154" s="27" t="s">
        <v>281</v>
      </c>
      <c r="B154" s="30">
        <v>11</v>
      </c>
      <c r="C154" s="149"/>
    </row>
    <row r="155" spans="1:3" ht="18">
      <c r="A155" s="27" t="s">
        <v>282</v>
      </c>
      <c r="B155" s="30">
        <v>25</v>
      </c>
      <c r="C155" s="149"/>
    </row>
    <row r="156" spans="1:3" ht="18">
      <c r="A156" s="27" t="s">
        <v>283</v>
      </c>
      <c r="B156" s="30">
        <v>25</v>
      </c>
      <c r="C156" s="149"/>
    </row>
    <row r="157" spans="1:3" ht="30.75">
      <c r="A157" s="51" t="s">
        <v>247</v>
      </c>
      <c r="B157" s="30">
        <v>20</v>
      </c>
      <c r="C157" s="149" t="s">
        <v>560</v>
      </c>
    </row>
    <row r="158" spans="1:3" ht="45.75">
      <c r="A158" s="27" t="s">
        <v>289</v>
      </c>
      <c r="B158" s="30">
        <v>39</v>
      </c>
      <c r="C158" s="149" t="s">
        <v>561</v>
      </c>
    </row>
    <row r="159" spans="1:3" ht="45.75">
      <c r="A159" s="27" t="s">
        <v>290</v>
      </c>
      <c r="B159" s="30">
        <v>33</v>
      </c>
      <c r="C159" s="149" t="s">
        <v>10</v>
      </c>
    </row>
    <row r="160" spans="1:3" ht="147" customHeight="1">
      <c r="A160" s="27" t="s">
        <v>291</v>
      </c>
      <c r="B160" s="30">
        <v>30</v>
      </c>
      <c r="C160" s="227" t="s">
        <v>11</v>
      </c>
    </row>
    <row r="161" spans="1:3" ht="18">
      <c r="A161" s="27" t="s">
        <v>292</v>
      </c>
      <c r="B161" s="30">
        <v>49</v>
      </c>
      <c r="C161" s="227"/>
    </row>
    <row r="162" spans="1:3" ht="18">
      <c r="A162" s="27" t="s">
        <v>293</v>
      </c>
      <c r="B162" s="30">
        <v>14</v>
      </c>
      <c r="C162" s="227"/>
    </row>
    <row r="163" spans="1:3" ht="18">
      <c r="A163" s="27" t="s">
        <v>294</v>
      </c>
      <c r="B163" s="30">
        <v>15</v>
      </c>
      <c r="C163" s="227"/>
    </row>
    <row r="164" spans="1:3" ht="18.75" thickBot="1">
      <c r="A164" s="27" t="s">
        <v>295</v>
      </c>
      <c r="B164" s="30">
        <v>37</v>
      </c>
      <c r="C164" s="149"/>
    </row>
    <row r="165" spans="1:3" ht="18.75" thickBot="1">
      <c r="A165" s="33" t="s">
        <v>285</v>
      </c>
      <c r="B165" s="34"/>
      <c r="C165" s="149"/>
    </row>
    <row r="166" spans="1:3" ht="18.75" thickBot="1">
      <c r="A166" s="18"/>
      <c r="B166" s="19"/>
      <c r="C166" s="149"/>
    </row>
    <row r="167" spans="1:3" ht="18.75" thickBot="1">
      <c r="A167" s="22" t="s">
        <v>286</v>
      </c>
      <c r="B167" s="23" t="s">
        <v>350</v>
      </c>
      <c r="C167" s="149"/>
    </row>
    <row r="168" spans="1:3" ht="120.75">
      <c r="A168" s="27" t="s">
        <v>295</v>
      </c>
      <c r="B168" s="30">
        <v>0</v>
      </c>
      <c r="C168" s="149" t="s">
        <v>562</v>
      </c>
    </row>
    <row r="169" spans="1:3" ht="30.75">
      <c r="A169" s="55" t="s">
        <v>298</v>
      </c>
      <c r="B169" s="30">
        <v>42</v>
      </c>
      <c r="C169" s="149" t="s">
        <v>563</v>
      </c>
    </row>
    <row r="170" spans="1:3" ht="18">
      <c r="A170" s="27" t="s">
        <v>299</v>
      </c>
      <c r="B170" s="30">
        <v>22</v>
      </c>
      <c r="C170" s="149" t="s">
        <v>564</v>
      </c>
    </row>
    <row r="171" spans="1:3" ht="18">
      <c r="A171" s="27" t="s">
        <v>300</v>
      </c>
      <c r="B171" s="30">
        <v>20</v>
      </c>
      <c r="C171" s="149" t="s">
        <v>565</v>
      </c>
    </row>
    <row r="172" spans="1:3" ht="75.75">
      <c r="A172" s="27" t="s">
        <v>301</v>
      </c>
      <c r="B172" s="30">
        <v>5</v>
      </c>
      <c r="C172" s="149" t="s">
        <v>566</v>
      </c>
    </row>
    <row r="173" spans="1:3" ht="45.75">
      <c r="A173" s="27" t="s">
        <v>288</v>
      </c>
      <c r="B173" s="30">
        <v>8</v>
      </c>
      <c r="C173" s="149" t="s">
        <v>651</v>
      </c>
    </row>
    <row r="174" spans="1:7" ht="33" customHeight="1">
      <c r="A174" s="27" t="s">
        <v>628</v>
      </c>
      <c r="B174" s="30">
        <v>9</v>
      </c>
      <c r="C174" s="152" t="s">
        <v>652</v>
      </c>
      <c r="D174" s="57"/>
      <c r="E174" s="58"/>
      <c r="F174" s="58"/>
      <c r="G174" s="59"/>
    </row>
    <row r="175" spans="1:7" ht="60.75">
      <c r="A175" s="27" t="s">
        <v>629</v>
      </c>
      <c r="B175" s="30">
        <v>11</v>
      </c>
      <c r="C175" s="151" t="s">
        <v>653</v>
      </c>
      <c r="D175" s="57"/>
      <c r="E175" s="58"/>
      <c r="F175" s="58"/>
      <c r="G175" s="59"/>
    </row>
    <row r="176" spans="1:7" ht="75.75">
      <c r="A176" s="27" t="s">
        <v>630</v>
      </c>
      <c r="B176" s="30">
        <v>3</v>
      </c>
      <c r="C176" s="151" t="s">
        <v>654</v>
      </c>
      <c r="D176" s="57"/>
      <c r="E176" s="58"/>
      <c r="F176" s="58"/>
      <c r="G176" s="59"/>
    </row>
    <row r="177" spans="1:7" ht="30.75">
      <c r="A177" s="27" t="s">
        <v>631</v>
      </c>
      <c r="B177" s="30">
        <v>16</v>
      </c>
      <c r="C177" s="151" t="s">
        <v>0</v>
      </c>
      <c r="D177" s="57"/>
      <c r="E177" s="58"/>
      <c r="F177" s="58"/>
      <c r="G177" s="59"/>
    </row>
    <row r="178" spans="1:7" ht="18" customHeight="1">
      <c r="A178" s="60" t="s">
        <v>632</v>
      </c>
      <c r="B178" s="30">
        <v>6</v>
      </c>
      <c r="C178" s="151"/>
      <c r="D178" s="57"/>
      <c r="E178" s="58"/>
      <c r="F178" s="58"/>
      <c r="G178" s="59"/>
    </row>
    <row r="179" spans="1:7" ht="30.75">
      <c r="A179" s="27" t="s">
        <v>633</v>
      </c>
      <c r="B179" s="30">
        <v>15</v>
      </c>
      <c r="C179" s="151" t="s">
        <v>1</v>
      </c>
      <c r="D179" s="57"/>
      <c r="E179" s="58"/>
      <c r="F179" s="58"/>
      <c r="G179" s="59"/>
    </row>
    <row r="180" spans="1:7" ht="18" customHeight="1">
      <c r="A180" s="27" t="s">
        <v>634</v>
      </c>
      <c r="B180" s="30">
        <v>9</v>
      </c>
      <c r="C180" s="151"/>
      <c r="D180" s="57"/>
      <c r="E180" s="58"/>
      <c r="F180" s="58"/>
      <c r="G180" s="59"/>
    </row>
    <row r="181" spans="1:7" ht="75.75">
      <c r="A181" s="27" t="s">
        <v>635</v>
      </c>
      <c r="B181" s="30">
        <v>8</v>
      </c>
      <c r="C181" s="151" t="s">
        <v>2</v>
      </c>
      <c r="D181" s="57"/>
      <c r="E181" s="58"/>
      <c r="F181" s="58"/>
      <c r="G181" s="59"/>
    </row>
    <row r="182" spans="1:7" ht="18" customHeight="1">
      <c r="A182" s="27" t="s">
        <v>636</v>
      </c>
      <c r="B182" s="30">
        <v>11</v>
      </c>
      <c r="C182" s="151" t="s">
        <v>3</v>
      </c>
      <c r="D182" s="57"/>
      <c r="E182" s="58"/>
      <c r="F182" s="58"/>
      <c r="G182" s="59"/>
    </row>
    <row r="183" spans="1:7" ht="18" customHeight="1">
      <c r="A183" s="60" t="s">
        <v>638</v>
      </c>
      <c r="B183" s="30">
        <v>17</v>
      </c>
      <c r="C183" s="151"/>
      <c r="D183" s="57"/>
      <c r="E183" s="58"/>
      <c r="F183" s="58"/>
      <c r="G183" s="59"/>
    </row>
    <row r="184" spans="1:7" ht="18" customHeight="1">
      <c r="A184" s="27" t="s">
        <v>639</v>
      </c>
      <c r="B184" s="30">
        <v>20</v>
      </c>
      <c r="C184" s="151" t="s">
        <v>4</v>
      </c>
      <c r="D184" s="57"/>
      <c r="E184" s="58"/>
      <c r="F184" s="58"/>
      <c r="G184" s="59"/>
    </row>
    <row r="185" spans="1:7" ht="18" customHeight="1">
      <c r="A185" s="27" t="s">
        <v>640</v>
      </c>
      <c r="B185" s="30">
        <v>24</v>
      </c>
      <c r="C185" s="151" t="s">
        <v>5</v>
      </c>
      <c r="D185" s="57"/>
      <c r="E185" s="58"/>
      <c r="F185" s="58"/>
      <c r="G185" s="59"/>
    </row>
    <row r="186" spans="1:7" ht="18" customHeight="1">
      <c r="A186" s="27" t="s">
        <v>641</v>
      </c>
      <c r="B186" s="30">
        <v>7</v>
      </c>
      <c r="C186" s="151" t="s">
        <v>6</v>
      </c>
      <c r="D186" s="57"/>
      <c r="E186" s="58"/>
      <c r="F186" s="58"/>
      <c r="G186" s="59"/>
    </row>
    <row r="187" spans="1:7" ht="18" customHeight="1">
      <c r="A187" s="60" t="s">
        <v>642</v>
      </c>
      <c r="B187" s="30">
        <v>13</v>
      </c>
      <c r="C187" s="151"/>
      <c r="D187" s="57"/>
      <c r="E187" s="58"/>
      <c r="F187" s="58"/>
      <c r="G187" s="59"/>
    </row>
    <row r="188" spans="1:7" ht="18" customHeight="1">
      <c r="A188" s="60" t="s">
        <v>643</v>
      </c>
      <c r="B188" s="30">
        <v>18</v>
      </c>
      <c r="C188" s="151"/>
      <c r="D188" s="57"/>
      <c r="E188" s="58"/>
      <c r="F188" s="58"/>
      <c r="G188" s="59"/>
    </row>
    <row r="189" spans="1:7" ht="18" customHeight="1">
      <c r="A189" s="27" t="s">
        <v>644</v>
      </c>
      <c r="B189" s="30">
        <v>22</v>
      </c>
      <c r="C189" s="151"/>
      <c r="D189" s="57"/>
      <c r="E189" s="58"/>
      <c r="F189" s="58"/>
      <c r="G189" s="59"/>
    </row>
    <row r="190" spans="1:7" ht="75.75">
      <c r="A190" s="51" t="s">
        <v>645</v>
      </c>
      <c r="B190" s="30">
        <v>10</v>
      </c>
      <c r="C190" s="151" t="s">
        <v>655</v>
      </c>
      <c r="D190" s="57"/>
      <c r="E190" s="58"/>
      <c r="F190" s="58"/>
      <c r="G190" s="59"/>
    </row>
    <row r="191" spans="1:7" ht="18" customHeight="1">
      <c r="A191" s="27" t="s">
        <v>646</v>
      </c>
      <c r="B191" s="30">
        <v>12</v>
      </c>
      <c r="C191" s="151"/>
      <c r="D191" s="57"/>
      <c r="E191" s="58"/>
      <c r="F191" s="58"/>
      <c r="G191" s="59"/>
    </row>
    <row r="192" spans="1:7" ht="18" customHeight="1">
      <c r="A192" s="27" t="s">
        <v>647</v>
      </c>
      <c r="B192" s="30">
        <v>34</v>
      </c>
      <c r="C192" s="151"/>
      <c r="D192" s="57"/>
      <c r="E192" s="58"/>
      <c r="F192" s="58"/>
      <c r="G192" s="59"/>
    </row>
    <row r="193" spans="1:7" ht="18" customHeight="1">
      <c r="A193" s="27" t="s">
        <v>648</v>
      </c>
      <c r="B193" s="30">
        <v>16</v>
      </c>
      <c r="C193" s="151"/>
      <c r="D193" s="57"/>
      <c r="E193" s="58"/>
      <c r="F193" s="58"/>
      <c r="G193" s="59"/>
    </row>
    <row r="194" spans="1:3" ht="60.75">
      <c r="A194" s="27" t="s">
        <v>302</v>
      </c>
      <c r="B194" s="30">
        <v>4</v>
      </c>
      <c r="C194" s="149" t="s">
        <v>567</v>
      </c>
    </row>
    <row r="195" spans="1:3" ht="18">
      <c r="A195" s="27" t="s">
        <v>303</v>
      </c>
      <c r="B195" s="30">
        <v>12</v>
      </c>
      <c r="C195" s="149" t="s">
        <v>568</v>
      </c>
    </row>
    <row r="196" spans="1:3" ht="18">
      <c r="A196" s="27" t="s">
        <v>304</v>
      </c>
      <c r="B196" s="30">
        <v>7</v>
      </c>
      <c r="C196" s="149"/>
    </row>
    <row r="197" spans="1:3" ht="18">
      <c r="A197" s="27" t="s">
        <v>305</v>
      </c>
      <c r="B197" s="30">
        <v>11</v>
      </c>
      <c r="C197" s="149" t="s">
        <v>569</v>
      </c>
    </row>
    <row r="198" spans="1:3" ht="30.75">
      <c r="A198" s="27" t="s">
        <v>306</v>
      </c>
      <c r="B198" s="30">
        <v>12</v>
      </c>
      <c r="C198" s="149" t="s">
        <v>570</v>
      </c>
    </row>
    <row r="199" spans="1:3" ht="105.75">
      <c r="A199" s="27" t="s">
        <v>307</v>
      </c>
      <c r="B199" s="30">
        <v>26</v>
      </c>
      <c r="C199" s="149" t="s">
        <v>571</v>
      </c>
    </row>
    <row r="200" spans="1:3" ht="18">
      <c r="A200" s="27" t="s">
        <v>308</v>
      </c>
      <c r="B200" s="30">
        <v>43</v>
      </c>
      <c r="C200" s="149"/>
    </row>
    <row r="201" spans="1:3" ht="45.75">
      <c r="A201" s="27" t="s">
        <v>309</v>
      </c>
      <c r="B201" s="30">
        <v>12</v>
      </c>
      <c r="C201" s="149" t="s">
        <v>572</v>
      </c>
    </row>
    <row r="202" spans="1:3" ht="18">
      <c r="A202" s="27" t="s">
        <v>310</v>
      </c>
      <c r="B202" s="30">
        <v>9</v>
      </c>
      <c r="C202" s="149"/>
    </row>
    <row r="203" spans="1:3" ht="18.75" thickBot="1">
      <c r="A203" s="55" t="s">
        <v>311</v>
      </c>
      <c r="B203" s="30">
        <v>10</v>
      </c>
      <c r="C203" s="149"/>
    </row>
    <row r="204" spans="1:3" ht="18.75" thickBot="1">
      <c r="A204" s="22" t="s">
        <v>313</v>
      </c>
      <c r="B204" s="23" t="s">
        <v>351</v>
      </c>
      <c r="C204" s="149"/>
    </row>
    <row r="205" spans="1:3" ht="45.75">
      <c r="A205" s="54" t="s">
        <v>311</v>
      </c>
      <c r="B205" s="30">
        <v>0</v>
      </c>
      <c r="C205" s="149" t="s">
        <v>573</v>
      </c>
    </row>
    <row r="206" spans="1:3" ht="18">
      <c r="A206" s="27" t="s">
        <v>315</v>
      </c>
      <c r="B206" s="30">
        <v>20</v>
      </c>
      <c r="C206" s="149"/>
    </row>
    <row r="207" spans="1:3" ht="105.75">
      <c r="A207" s="27" t="s">
        <v>314</v>
      </c>
      <c r="B207" s="30">
        <v>32</v>
      </c>
      <c r="C207" s="149" t="s">
        <v>574</v>
      </c>
    </row>
    <row r="208" spans="1:3" ht="18">
      <c r="A208" s="27" t="s">
        <v>316</v>
      </c>
      <c r="B208" s="30">
        <v>44</v>
      </c>
      <c r="C208" s="149"/>
    </row>
    <row r="209" spans="1:3" ht="18">
      <c r="A209" s="27" t="s">
        <v>317</v>
      </c>
      <c r="B209" s="30">
        <v>66</v>
      </c>
      <c r="C209" s="149"/>
    </row>
    <row r="210" spans="1:3" ht="18">
      <c r="A210" s="27" t="s">
        <v>319</v>
      </c>
      <c r="B210" s="30">
        <v>4</v>
      </c>
      <c r="C210" s="149" t="s">
        <v>575</v>
      </c>
    </row>
    <row r="211" spans="1:3" ht="18">
      <c r="A211" s="27" t="s">
        <v>320</v>
      </c>
      <c r="B211" s="30">
        <v>7</v>
      </c>
      <c r="C211" s="149"/>
    </row>
    <row r="212" spans="1:3" ht="18">
      <c r="A212" s="27" t="s">
        <v>321</v>
      </c>
      <c r="B212" s="30">
        <v>15</v>
      </c>
      <c r="C212" s="149" t="s">
        <v>576</v>
      </c>
    </row>
    <row r="213" spans="1:3" ht="18">
      <c r="A213" s="27" t="s">
        <v>322</v>
      </c>
      <c r="B213" s="30">
        <v>36</v>
      </c>
      <c r="C213" s="149"/>
    </row>
    <row r="214" spans="1:3" ht="18">
      <c r="A214" s="27" t="s">
        <v>323</v>
      </c>
      <c r="B214" s="30">
        <v>45</v>
      </c>
      <c r="C214" s="149"/>
    </row>
    <row r="215" spans="1:3" ht="18">
      <c r="A215" s="27" t="s">
        <v>324</v>
      </c>
      <c r="B215" s="30">
        <v>7</v>
      </c>
      <c r="C215" s="149"/>
    </row>
    <row r="216" spans="1:3" ht="18">
      <c r="A216" s="27" t="s">
        <v>325</v>
      </c>
      <c r="B216" s="30">
        <v>33</v>
      </c>
      <c r="C216" s="149"/>
    </row>
    <row r="217" spans="1:3" ht="18">
      <c r="A217" s="27" t="s">
        <v>326</v>
      </c>
      <c r="B217" s="30">
        <v>4</v>
      </c>
      <c r="C217" s="149"/>
    </row>
    <row r="218" spans="1:3" ht="18">
      <c r="A218" s="27" t="s">
        <v>327</v>
      </c>
      <c r="B218" s="30">
        <v>19</v>
      </c>
      <c r="C218" s="149"/>
    </row>
    <row r="219" spans="1:3" ht="18">
      <c r="A219" s="27" t="s">
        <v>328</v>
      </c>
      <c r="B219" s="30">
        <v>18</v>
      </c>
      <c r="C219" s="149" t="s">
        <v>577</v>
      </c>
    </row>
    <row r="220" spans="1:3" ht="18">
      <c r="A220" s="27" t="s">
        <v>329</v>
      </c>
      <c r="B220" s="30">
        <v>7</v>
      </c>
      <c r="C220" s="149"/>
    </row>
    <row r="221" spans="1:3" ht="18">
      <c r="A221" s="27" t="s">
        <v>333</v>
      </c>
      <c r="B221" s="30">
        <v>26</v>
      </c>
      <c r="C221" s="149"/>
    </row>
    <row r="222" spans="1:3" ht="18">
      <c r="A222" s="27" t="s">
        <v>332</v>
      </c>
      <c r="B222" s="30">
        <v>7</v>
      </c>
      <c r="C222" s="149"/>
    </row>
    <row r="223" spans="1:3" ht="18">
      <c r="A223" s="27" t="s">
        <v>47</v>
      </c>
      <c r="B223" s="30">
        <v>23</v>
      </c>
      <c r="C223" s="149"/>
    </row>
    <row r="224" spans="1:3" ht="18">
      <c r="A224" s="27" t="s">
        <v>331</v>
      </c>
      <c r="B224" s="30">
        <v>45</v>
      </c>
      <c r="C224" s="149"/>
    </row>
    <row r="225" spans="1:3" ht="18">
      <c r="A225" s="27" t="s">
        <v>330</v>
      </c>
      <c r="B225" s="30">
        <v>3</v>
      </c>
      <c r="C225" s="149" t="s">
        <v>578</v>
      </c>
    </row>
    <row r="226" spans="1:3" ht="18">
      <c r="A226" s="60" t="s">
        <v>334</v>
      </c>
      <c r="B226" s="30">
        <v>31</v>
      </c>
      <c r="C226" s="149"/>
    </row>
    <row r="227" spans="1:3" ht="18">
      <c r="A227" s="27" t="s">
        <v>335</v>
      </c>
      <c r="B227" s="30">
        <v>50</v>
      </c>
      <c r="C227" s="149"/>
    </row>
    <row r="228" spans="1:3" ht="18">
      <c r="A228" s="27" t="s">
        <v>336</v>
      </c>
      <c r="B228" s="30">
        <v>35</v>
      </c>
      <c r="C228" s="149"/>
    </row>
    <row r="229" spans="1:3" ht="18">
      <c r="A229" s="27" t="s">
        <v>337</v>
      </c>
      <c r="B229" s="30">
        <v>15</v>
      </c>
      <c r="C229" s="149" t="s">
        <v>579</v>
      </c>
    </row>
    <row r="230" spans="1:3" ht="18">
      <c r="A230" s="27" t="s">
        <v>338</v>
      </c>
      <c r="B230" s="30">
        <v>23</v>
      </c>
      <c r="C230" s="149"/>
    </row>
    <row r="231" spans="1:3" ht="18">
      <c r="A231" s="27" t="s">
        <v>339</v>
      </c>
      <c r="B231" s="30">
        <v>3</v>
      </c>
      <c r="C231" s="149" t="s">
        <v>580</v>
      </c>
    </row>
    <row r="232" spans="1:3" ht="18.75" thickBot="1">
      <c r="A232" s="27" t="s">
        <v>340</v>
      </c>
      <c r="B232" s="30">
        <v>90</v>
      </c>
      <c r="C232" s="149"/>
    </row>
    <row r="233" spans="1:3" ht="18.75" thickBot="1">
      <c r="A233" s="22" t="s">
        <v>343</v>
      </c>
      <c r="B233" s="23" t="s">
        <v>437</v>
      </c>
      <c r="C233" s="149"/>
    </row>
    <row r="234" spans="1:3" ht="18">
      <c r="A234" s="27" t="s">
        <v>340</v>
      </c>
      <c r="B234" s="30">
        <v>0</v>
      </c>
      <c r="C234" s="149" t="s">
        <v>581</v>
      </c>
    </row>
    <row r="235" spans="1:3" ht="18">
      <c r="A235" s="27" t="s">
        <v>353</v>
      </c>
      <c r="B235" s="30">
        <v>89</v>
      </c>
      <c r="C235" s="149" t="s">
        <v>579</v>
      </c>
    </row>
    <row r="236" spans="1:3" ht="18">
      <c r="A236" s="27" t="s">
        <v>338</v>
      </c>
      <c r="B236" s="30">
        <v>2</v>
      </c>
      <c r="C236" s="149"/>
    </row>
    <row r="237" spans="1:3" ht="18">
      <c r="A237" s="27" t="s">
        <v>337</v>
      </c>
      <c r="B237" s="30">
        <v>23</v>
      </c>
      <c r="C237" s="149"/>
    </row>
    <row r="238" spans="1:3" ht="18">
      <c r="A238" s="27" t="s">
        <v>354</v>
      </c>
      <c r="B238" s="30">
        <v>69</v>
      </c>
      <c r="C238" s="149"/>
    </row>
    <row r="239" spans="1:3" ht="18">
      <c r="A239" s="27" t="s">
        <v>355</v>
      </c>
      <c r="B239" s="30">
        <v>40</v>
      </c>
      <c r="C239" s="149"/>
    </row>
    <row r="240" spans="1:3" ht="18">
      <c r="A240" s="27" t="s">
        <v>356</v>
      </c>
      <c r="B240" s="30">
        <v>4</v>
      </c>
      <c r="C240" s="149"/>
    </row>
    <row r="241" spans="1:3" ht="18">
      <c r="A241" s="27" t="s">
        <v>357</v>
      </c>
      <c r="B241" s="30">
        <v>12</v>
      </c>
      <c r="C241" s="149"/>
    </row>
    <row r="242" spans="1:3" ht="18">
      <c r="A242" s="27" t="s">
        <v>358</v>
      </c>
      <c r="B242" s="30">
        <v>13</v>
      </c>
      <c r="C242" s="149"/>
    </row>
    <row r="243" spans="1:3" ht="30.75">
      <c r="A243" s="27" t="s">
        <v>359</v>
      </c>
      <c r="B243" s="30">
        <v>16</v>
      </c>
      <c r="C243" s="149" t="s">
        <v>582</v>
      </c>
    </row>
    <row r="244" spans="1:3" ht="18">
      <c r="A244" s="27" t="s">
        <v>360</v>
      </c>
      <c r="B244" s="30">
        <v>63</v>
      </c>
      <c r="C244" s="149" t="s">
        <v>583</v>
      </c>
    </row>
    <row r="245" spans="1:3" ht="18">
      <c r="A245" s="27" t="s">
        <v>361</v>
      </c>
      <c r="B245" s="30">
        <v>11</v>
      </c>
      <c r="C245" s="149"/>
    </row>
    <row r="246" spans="1:3" ht="18">
      <c r="A246" s="27" t="s">
        <v>362</v>
      </c>
      <c r="B246" s="30">
        <v>8</v>
      </c>
      <c r="C246" s="149"/>
    </row>
    <row r="247" spans="1:3" ht="18">
      <c r="A247" s="27" t="s">
        <v>363</v>
      </c>
      <c r="B247" s="30">
        <v>11</v>
      </c>
      <c r="C247" s="149"/>
    </row>
    <row r="248" spans="1:3" ht="18">
      <c r="A248" s="27" t="s">
        <v>364</v>
      </c>
      <c r="B248" s="30">
        <v>3</v>
      </c>
      <c r="C248" s="149" t="s">
        <v>213</v>
      </c>
    </row>
    <row r="249" spans="1:3" ht="18">
      <c r="A249" s="27" t="s">
        <v>365</v>
      </c>
      <c r="B249" s="30">
        <v>25</v>
      </c>
      <c r="C249" s="149" t="s">
        <v>584</v>
      </c>
    </row>
    <row r="250" spans="1:3" ht="18">
      <c r="A250" s="27" t="s">
        <v>366</v>
      </c>
      <c r="B250" s="30">
        <v>13</v>
      </c>
      <c r="C250" s="149"/>
    </row>
    <row r="251" spans="1:3" ht="18">
      <c r="A251" s="27" t="s">
        <v>367</v>
      </c>
      <c r="B251" s="30">
        <v>20</v>
      </c>
      <c r="C251" s="149"/>
    </row>
    <row r="252" spans="1:3" ht="18">
      <c r="A252" s="27" t="s">
        <v>368</v>
      </c>
      <c r="B252" s="30">
        <v>23</v>
      </c>
      <c r="C252" s="149"/>
    </row>
    <row r="253" spans="1:3" ht="18">
      <c r="A253" s="27" t="s">
        <v>369</v>
      </c>
      <c r="B253" s="30">
        <v>7</v>
      </c>
      <c r="C253" s="149"/>
    </row>
    <row r="254" spans="1:3" ht="18">
      <c r="A254" s="27" t="s">
        <v>370</v>
      </c>
      <c r="B254" s="30">
        <v>3</v>
      </c>
      <c r="C254" s="149" t="s">
        <v>585</v>
      </c>
    </row>
    <row r="255" spans="1:3" ht="18">
      <c r="A255" s="27" t="s">
        <v>371</v>
      </c>
      <c r="B255" s="30">
        <v>18</v>
      </c>
      <c r="C255" s="149"/>
    </row>
    <row r="256" spans="1:3" ht="18">
      <c r="A256" s="27" t="s">
        <v>372</v>
      </c>
      <c r="B256" s="30">
        <v>22</v>
      </c>
      <c r="C256" s="149"/>
    </row>
    <row r="257" spans="1:3" ht="18">
      <c r="A257" s="27" t="s">
        <v>373</v>
      </c>
      <c r="B257" s="30">
        <v>1</v>
      </c>
      <c r="C257" s="149"/>
    </row>
    <row r="258" spans="1:3" ht="18">
      <c r="A258" s="27" t="s">
        <v>374</v>
      </c>
      <c r="B258" s="30">
        <v>4</v>
      </c>
      <c r="C258" s="149"/>
    </row>
    <row r="259" spans="1:3" ht="18">
      <c r="A259" s="27" t="s">
        <v>375</v>
      </c>
      <c r="B259" s="30">
        <v>6</v>
      </c>
      <c r="C259" s="149"/>
    </row>
    <row r="260" spans="1:3" ht="18">
      <c r="A260" s="27" t="s">
        <v>376</v>
      </c>
      <c r="B260" s="30">
        <v>16</v>
      </c>
      <c r="C260" s="149"/>
    </row>
    <row r="261" spans="1:3" ht="18">
      <c r="A261" s="27" t="s">
        <v>377</v>
      </c>
      <c r="B261" s="30">
        <v>9</v>
      </c>
      <c r="C261" s="149" t="s">
        <v>586</v>
      </c>
    </row>
    <row r="262" spans="1:3" ht="18">
      <c r="A262" s="27" t="s">
        <v>378</v>
      </c>
      <c r="B262" s="30">
        <v>4</v>
      </c>
      <c r="C262" s="149" t="s">
        <v>587</v>
      </c>
    </row>
    <row r="263" spans="1:3" ht="18">
      <c r="A263" s="27" t="s">
        <v>379</v>
      </c>
      <c r="B263" s="30">
        <v>14</v>
      </c>
      <c r="C263" s="149" t="s">
        <v>588</v>
      </c>
    </row>
    <row r="264" spans="1:3" ht="18">
      <c r="A264" s="27" t="s">
        <v>380</v>
      </c>
      <c r="B264" s="30">
        <v>8</v>
      </c>
      <c r="C264" s="149"/>
    </row>
    <row r="265" spans="1:3" ht="45.75">
      <c r="A265" s="51" t="s">
        <v>381</v>
      </c>
      <c r="B265" s="30">
        <v>9</v>
      </c>
      <c r="C265" s="149" t="s">
        <v>589</v>
      </c>
    </row>
    <row r="266" spans="1:3" ht="75.75">
      <c r="A266" s="27" t="s">
        <v>382</v>
      </c>
      <c r="B266" s="30">
        <v>6</v>
      </c>
      <c r="C266" s="149" t="s">
        <v>590</v>
      </c>
    </row>
    <row r="267" spans="1:3" ht="45.75">
      <c r="A267" s="27" t="s">
        <v>383</v>
      </c>
      <c r="B267" s="30">
        <v>42</v>
      </c>
      <c r="C267" s="149" t="s">
        <v>591</v>
      </c>
    </row>
    <row r="268" spans="1:3" ht="90.75">
      <c r="A268" s="27" t="s">
        <v>384</v>
      </c>
      <c r="B268" s="30">
        <v>15</v>
      </c>
      <c r="C268" s="149" t="s">
        <v>592</v>
      </c>
    </row>
    <row r="269" spans="1:3" ht="18">
      <c r="A269" s="27" t="s">
        <v>385</v>
      </c>
      <c r="B269" s="30">
        <v>18</v>
      </c>
      <c r="C269" s="149"/>
    </row>
    <row r="270" spans="1:3" ht="120.75">
      <c r="A270" s="27" t="s">
        <v>386</v>
      </c>
      <c r="B270" s="30">
        <v>39</v>
      </c>
      <c r="C270" s="149" t="s">
        <v>593</v>
      </c>
    </row>
    <row r="271" spans="1:3" ht="18">
      <c r="A271" s="27" t="s">
        <v>387</v>
      </c>
      <c r="B271" s="30">
        <v>64</v>
      </c>
      <c r="C271" s="149" t="s">
        <v>594</v>
      </c>
    </row>
    <row r="272" spans="1:3" ht="18">
      <c r="A272" s="27" t="s">
        <v>388</v>
      </c>
      <c r="B272" s="30">
        <v>9</v>
      </c>
      <c r="C272" s="149"/>
    </row>
    <row r="273" spans="1:3" ht="18.75" thickBot="1">
      <c r="A273" s="55" t="s">
        <v>37</v>
      </c>
      <c r="B273" s="30">
        <v>12</v>
      </c>
      <c r="C273" s="149"/>
    </row>
    <row r="274" spans="1:3" ht="18.75" thickBot="1">
      <c r="A274" s="22" t="s">
        <v>432</v>
      </c>
      <c r="B274" s="23" t="s">
        <v>438</v>
      </c>
      <c r="C274" s="149"/>
    </row>
    <row r="275" spans="1:3" ht="30.75">
      <c r="A275" s="55" t="s">
        <v>37</v>
      </c>
      <c r="B275" s="30">
        <v>0</v>
      </c>
      <c r="C275" s="149" t="s">
        <v>595</v>
      </c>
    </row>
    <row r="276" spans="1:3" ht="18">
      <c r="A276" s="27" t="s">
        <v>391</v>
      </c>
      <c r="B276" s="30">
        <v>19</v>
      </c>
      <c r="C276" s="149"/>
    </row>
    <row r="277" spans="1:3" ht="18">
      <c r="A277" s="27" t="s">
        <v>392</v>
      </c>
      <c r="B277" s="30">
        <v>5</v>
      </c>
      <c r="C277" s="149"/>
    </row>
    <row r="278" spans="1:3" ht="60.75">
      <c r="A278" s="27" t="s">
        <v>393</v>
      </c>
      <c r="B278" s="30">
        <v>17</v>
      </c>
      <c r="C278" s="149" t="s">
        <v>596</v>
      </c>
    </row>
    <row r="279" spans="1:3" ht="30.75">
      <c r="A279" s="27" t="s">
        <v>395</v>
      </c>
      <c r="B279" s="30">
        <v>51</v>
      </c>
      <c r="C279" s="149" t="s">
        <v>598</v>
      </c>
    </row>
    <row r="280" spans="1:3" ht="18">
      <c r="A280" s="27" t="s">
        <v>396</v>
      </c>
      <c r="B280" s="30">
        <v>7</v>
      </c>
      <c r="C280" s="149" t="s">
        <v>597</v>
      </c>
    </row>
    <row r="281" spans="1:3" ht="18">
      <c r="A281" s="27" t="s">
        <v>397</v>
      </c>
      <c r="B281" s="30">
        <v>33</v>
      </c>
      <c r="C281" s="149"/>
    </row>
    <row r="282" spans="1:3" ht="18">
      <c r="A282" s="27" t="s">
        <v>398</v>
      </c>
      <c r="B282" s="30">
        <v>9</v>
      </c>
      <c r="C282" s="149"/>
    </row>
    <row r="283" spans="1:3" ht="18">
      <c r="A283" s="27" t="s">
        <v>399</v>
      </c>
      <c r="B283" s="30">
        <v>27</v>
      </c>
      <c r="C283" s="149"/>
    </row>
    <row r="284" spans="1:3" ht="18">
      <c r="A284" s="60" t="s">
        <v>400</v>
      </c>
      <c r="B284" s="30">
        <v>14</v>
      </c>
      <c r="C284" s="149"/>
    </row>
    <row r="285" spans="1:3" ht="18">
      <c r="A285" s="60" t="s">
        <v>401</v>
      </c>
      <c r="B285" s="30">
        <v>7</v>
      </c>
      <c r="C285" s="149"/>
    </row>
    <row r="286" spans="1:3" ht="18">
      <c r="A286" s="27" t="s">
        <v>402</v>
      </c>
      <c r="B286" s="30">
        <v>6</v>
      </c>
      <c r="C286" s="149"/>
    </row>
    <row r="287" spans="1:3" ht="18">
      <c r="A287" s="27" t="s">
        <v>403</v>
      </c>
      <c r="B287" s="30">
        <v>22</v>
      </c>
      <c r="C287" s="149"/>
    </row>
    <row r="288" spans="1:3" ht="18">
      <c r="A288" s="27" t="s">
        <v>404</v>
      </c>
      <c r="B288" s="30">
        <v>12</v>
      </c>
      <c r="C288" s="149"/>
    </row>
    <row r="289" spans="1:3" ht="18">
      <c r="A289" s="27" t="s">
        <v>405</v>
      </c>
      <c r="B289" s="30">
        <v>15</v>
      </c>
      <c r="C289" s="149"/>
    </row>
    <row r="290" spans="1:3" ht="18">
      <c r="A290" s="27" t="s">
        <v>406</v>
      </c>
      <c r="B290" s="30">
        <v>12</v>
      </c>
      <c r="C290" s="149" t="s">
        <v>599</v>
      </c>
    </row>
    <row r="291" spans="1:3" ht="18">
      <c r="A291" s="27" t="s">
        <v>407</v>
      </c>
      <c r="B291" s="30">
        <v>22</v>
      </c>
      <c r="C291" s="149"/>
    </row>
    <row r="292" spans="1:3" ht="18">
      <c r="A292" s="27" t="s">
        <v>408</v>
      </c>
      <c r="B292" s="30">
        <v>29</v>
      </c>
      <c r="C292" s="149"/>
    </row>
    <row r="293" spans="1:3" ht="18">
      <c r="A293" s="60" t="s">
        <v>409</v>
      </c>
      <c r="B293" s="30">
        <v>21</v>
      </c>
      <c r="C293" s="149"/>
    </row>
    <row r="294" spans="1:3" ht="18">
      <c r="A294" s="27" t="s">
        <v>410</v>
      </c>
      <c r="B294" s="30">
        <v>7</v>
      </c>
      <c r="C294" s="149" t="s">
        <v>600</v>
      </c>
    </row>
    <row r="295" spans="1:3" ht="18">
      <c r="A295" s="27" t="s">
        <v>411</v>
      </c>
      <c r="B295" s="30">
        <v>10</v>
      </c>
      <c r="C295" s="149"/>
    </row>
    <row r="296" spans="1:3" ht="18">
      <c r="A296" s="27" t="s">
        <v>412</v>
      </c>
      <c r="B296" s="30">
        <v>14</v>
      </c>
      <c r="C296" s="149" t="s">
        <v>601</v>
      </c>
    </row>
    <row r="297" spans="1:3" ht="18">
      <c r="A297" s="27" t="s">
        <v>413</v>
      </c>
      <c r="B297" s="30">
        <v>15</v>
      </c>
      <c r="C297" s="149"/>
    </row>
    <row r="298" spans="1:3" ht="18">
      <c r="A298" s="27" t="s">
        <v>414</v>
      </c>
      <c r="B298" s="30">
        <v>10</v>
      </c>
      <c r="C298" s="149"/>
    </row>
    <row r="299" spans="1:3" ht="18">
      <c r="A299" s="27" t="s">
        <v>415</v>
      </c>
      <c r="B299" s="30">
        <v>42</v>
      </c>
      <c r="C299" s="149"/>
    </row>
    <row r="300" spans="1:3" ht="18">
      <c r="A300" s="27" t="s">
        <v>416</v>
      </c>
      <c r="B300" s="30">
        <v>16</v>
      </c>
      <c r="C300" s="149"/>
    </row>
    <row r="301" spans="1:3" ht="18">
      <c r="A301" s="27" t="s">
        <v>417</v>
      </c>
      <c r="B301" s="30">
        <v>9</v>
      </c>
      <c r="C301" s="149" t="s">
        <v>602</v>
      </c>
    </row>
    <row r="302" spans="1:3" ht="18">
      <c r="A302" s="27" t="s">
        <v>418</v>
      </c>
      <c r="B302" s="30">
        <v>40</v>
      </c>
      <c r="C302" s="149"/>
    </row>
    <row r="303" spans="1:2" ht="18">
      <c r="A303" s="27" t="s">
        <v>419</v>
      </c>
      <c r="B303" s="30">
        <v>17</v>
      </c>
    </row>
    <row r="304" spans="1:2" ht="18">
      <c r="A304" s="27" t="s">
        <v>420</v>
      </c>
      <c r="B304" s="30">
        <v>21</v>
      </c>
    </row>
    <row r="305" spans="1:2" ht="18">
      <c r="A305" s="27" t="s">
        <v>421</v>
      </c>
      <c r="B305" s="30">
        <v>10</v>
      </c>
    </row>
    <row r="306" spans="1:3" ht="45.75">
      <c r="A306" s="27" t="s">
        <v>422</v>
      </c>
      <c r="B306" s="30">
        <v>17</v>
      </c>
      <c r="C306" s="149" t="s">
        <v>603</v>
      </c>
    </row>
    <row r="307" spans="1:2" ht="18">
      <c r="A307" s="60" t="s">
        <v>423</v>
      </c>
      <c r="B307" s="30">
        <v>4</v>
      </c>
    </row>
    <row r="308" spans="1:3" ht="18">
      <c r="A308" s="27" t="s">
        <v>424</v>
      </c>
      <c r="B308" s="30">
        <v>3</v>
      </c>
      <c r="C308" s="10" t="s">
        <v>604</v>
      </c>
    </row>
    <row r="309" spans="1:2" ht="18">
      <c r="A309" s="60" t="s">
        <v>425</v>
      </c>
      <c r="B309" s="30">
        <v>15</v>
      </c>
    </row>
    <row r="310" spans="1:2" ht="18">
      <c r="A310" s="60" t="s">
        <v>426</v>
      </c>
      <c r="B310" s="30">
        <v>3</v>
      </c>
    </row>
    <row r="311" spans="1:2" ht="18">
      <c r="A311" s="60" t="s">
        <v>427</v>
      </c>
      <c r="B311" s="30">
        <v>4</v>
      </c>
    </row>
    <row r="312" spans="1:2" ht="18">
      <c r="A312" s="27" t="s">
        <v>428</v>
      </c>
      <c r="B312" s="30">
        <v>11</v>
      </c>
    </row>
    <row r="313" spans="1:2" ht="18">
      <c r="A313" s="60" t="s">
        <v>430</v>
      </c>
      <c r="B313" s="30">
        <v>11</v>
      </c>
    </row>
    <row r="314" spans="1:2" ht="18.75" thickBot="1">
      <c r="A314" s="62" t="s">
        <v>431</v>
      </c>
      <c r="B314" s="30">
        <v>78</v>
      </c>
    </row>
    <row r="315" spans="1:2" ht="18.75" thickBot="1">
      <c r="A315" s="22" t="s">
        <v>435</v>
      </c>
      <c r="B315" s="23" t="s">
        <v>440</v>
      </c>
    </row>
    <row r="316" spans="1:3" ht="18">
      <c r="A316" s="62" t="s">
        <v>431</v>
      </c>
      <c r="B316" s="30">
        <v>0</v>
      </c>
      <c r="C316" s="10" t="s">
        <v>605</v>
      </c>
    </row>
    <row r="317" spans="1:2" ht="18">
      <c r="A317" s="27" t="s">
        <v>441</v>
      </c>
      <c r="B317" s="30">
        <v>25</v>
      </c>
    </row>
    <row r="318" spans="1:2" ht="18">
      <c r="A318" s="27" t="s">
        <v>442</v>
      </c>
      <c r="B318" s="30">
        <v>27</v>
      </c>
    </row>
    <row r="319" spans="1:2" ht="18">
      <c r="A319" s="27" t="s">
        <v>443</v>
      </c>
      <c r="B319" s="30">
        <v>9</v>
      </c>
    </row>
    <row r="320" spans="1:3" ht="18">
      <c r="A320" s="27" t="s">
        <v>444</v>
      </c>
      <c r="B320" s="30">
        <v>11</v>
      </c>
      <c r="C320" s="10" t="s">
        <v>606</v>
      </c>
    </row>
    <row r="321" spans="1:2" ht="18">
      <c r="A321" s="27" t="s">
        <v>445</v>
      </c>
      <c r="B321" s="30">
        <v>20</v>
      </c>
    </row>
    <row r="322" spans="1:3" ht="18">
      <c r="A322" s="27" t="s">
        <v>446</v>
      </c>
      <c r="B322" s="30">
        <v>25</v>
      </c>
      <c r="C322" s="10" t="s">
        <v>607</v>
      </c>
    </row>
    <row r="323" spans="1:3" ht="18">
      <c r="A323" s="51" t="s">
        <v>447</v>
      </c>
      <c r="B323" s="30">
        <v>13</v>
      </c>
      <c r="C323" s="10" t="s">
        <v>608</v>
      </c>
    </row>
    <row r="324" spans="1:3" ht="75.75">
      <c r="A324" s="60" t="s">
        <v>448</v>
      </c>
      <c r="B324" s="30">
        <v>26</v>
      </c>
      <c r="C324" s="149" t="s">
        <v>609</v>
      </c>
    </row>
    <row r="325" spans="1:3" ht="18">
      <c r="A325" s="27" t="s">
        <v>449</v>
      </c>
      <c r="B325" s="30">
        <v>34</v>
      </c>
      <c r="C325" s="149" t="s">
        <v>610</v>
      </c>
    </row>
    <row r="326" spans="1:3" ht="18">
      <c r="A326" s="27" t="s">
        <v>450</v>
      </c>
      <c r="B326" s="30">
        <v>21</v>
      </c>
      <c r="C326" s="149" t="s">
        <v>611</v>
      </c>
    </row>
    <row r="327" spans="1:3" ht="18">
      <c r="A327" s="27" t="s">
        <v>451</v>
      </c>
      <c r="B327" s="30">
        <v>16</v>
      </c>
      <c r="C327" s="149"/>
    </row>
    <row r="328" spans="1:3" ht="18">
      <c r="A328" s="27" t="s">
        <v>452</v>
      </c>
      <c r="B328" s="30">
        <v>34</v>
      </c>
      <c r="C328" s="149" t="s">
        <v>612</v>
      </c>
    </row>
    <row r="329" spans="1:3" ht="45.75">
      <c r="A329" s="27" t="s">
        <v>453</v>
      </c>
      <c r="B329" s="30">
        <v>13</v>
      </c>
      <c r="C329" s="149" t="s">
        <v>613</v>
      </c>
    </row>
    <row r="330" spans="1:3" ht="30.75">
      <c r="A330" s="51" t="s">
        <v>454</v>
      </c>
      <c r="B330" s="30">
        <v>27</v>
      </c>
      <c r="C330" s="149" t="s">
        <v>614</v>
      </c>
    </row>
    <row r="331" spans="1:3" ht="45.75">
      <c r="A331" s="60" t="s">
        <v>455</v>
      </c>
      <c r="B331" s="30">
        <v>7</v>
      </c>
      <c r="C331" s="149" t="s">
        <v>615</v>
      </c>
    </row>
    <row r="332" spans="1:3" ht="18">
      <c r="A332" s="27" t="s">
        <v>456</v>
      </c>
      <c r="B332" s="30">
        <v>11</v>
      </c>
      <c r="C332" s="149"/>
    </row>
    <row r="333" spans="1:3" ht="18">
      <c r="A333" s="27" t="s">
        <v>457</v>
      </c>
      <c r="B333" s="30">
        <v>4</v>
      </c>
      <c r="C333" s="149"/>
    </row>
    <row r="334" spans="1:3" ht="18">
      <c r="A334" s="27" t="s">
        <v>458</v>
      </c>
      <c r="B334" s="30">
        <v>4</v>
      </c>
      <c r="C334" s="149"/>
    </row>
    <row r="335" spans="1:3" ht="18">
      <c r="A335" s="51" t="s">
        <v>459</v>
      </c>
      <c r="B335" s="30">
        <v>5</v>
      </c>
      <c r="C335" s="149"/>
    </row>
    <row r="336" spans="1:3" ht="30.75">
      <c r="A336" s="54" t="s">
        <v>460</v>
      </c>
      <c r="B336" s="30">
        <v>8</v>
      </c>
      <c r="C336" s="149" t="s">
        <v>616</v>
      </c>
    </row>
    <row r="337" spans="1:3" ht="18">
      <c r="A337" s="27" t="s">
        <v>251</v>
      </c>
      <c r="B337" s="30">
        <v>18</v>
      </c>
      <c r="C337" s="149"/>
    </row>
    <row r="338" spans="1:3" ht="18">
      <c r="A338" s="27" t="s">
        <v>461</v>
      </c>
      <c r="B338" s="30">
        <v>20</v>
      </c>
      <c r="C338" s="149"/>
    </row>
    <row r="339" spans="1:3" ht="18">
      <c r="A339" s="60" t="s">
        <v>462</v>
      </c>
      <c r="B339" s="30">
        <v>16</v>
      </c>
      <c r="C339" s="149"/>
    </row>
    <row r="340" spans="1:3" ht="18">
      <c r="A340" s="60" t="s">
        <v>463</v>
      </c>
      <c r="B340" s="30">
        <v>7</v>
      </c>
      <c r="C340" s="149"/>
    </row>
    <row r="341" spans="1:3" ht="18">
      <c r="A341" s="27" t="s">
        <v>464</v>
      </c>
      <c r="B341" s="30">
        <v>17</v>
      </c>
      <c r="C341" s="149"/>
    </row>
    <row r="342" spans="1:3" ht="18">
      <c r="A342" s="27" t="s">
        <v>465</v>
      </c>
      <c r="B342" s="30">
        <v>6</v>
      </c>
      <c r="C342" s="149"/>
    </row>
    <row r="343" spans="1:3" ht="18">
      <c r="A343" s="27" t="s">
        <v>466</v>
      </c>
      <c r="B343" s="30">
        <v>5</v>
      </c>
      <c r="C343" s="149"/>
    </row>
    <row r="344" spans="1:3" ht="18">
      <c r="A344" s="27" t="s">
        <v>467</v>
      </c>
      <c r="B344" s="30">
        <v>12</v>
      </c>
      <c r="C344" s="149"/>
    </row>
    <row r="345" spans="1:3" ht="18">
      <c r="A345" s="27" t="s">
        <v>468</v>
      </c>
      <c r="B345" s="30">
        <v>15</v>
      </c>
      <c r="C345" s="149"/>
    </row>
    <row r="346" spans="1:3" ht="30.75">
      <c r="A346" s="27" t="s">
        <v>469</v>
      </c>
      <c r="B346" s="30">
        <v>6</v>
      </c>
      <c r="C346" s="149" t="s">
        <v>7</v>
      </c>
    </row>
    <row r="347" spans="1:3" ht="90.75">
      <c r="A347" s="54" t="s">
        <v>470</v>
      </c>
      <c r="B347" s="30">
        <v>6</v>
      </c>
      <c r="C347" s="149" t="s">
        <v>8</v>
      </c>
    </row>
    <row r="348" spans="1:3" ht="60.75">
      <c r="A348" s="54" t="s">
        <v>471</v>
      </c>
      <c r="B348" s="30">
        <v>16</v>
      </c>
      <c r="C348" s="149" t="s">
        <v>9</v>
      </c>
    </row>
    <row r="349" spans="1:3" ht="18">
      <c r="A349" s="27" t="s">
        <v>472</v>
      </c>
      <c r="B349" s="30">
        <v>28</v>
      </c>
      <c r="C349" s="149"/>
    </row>
  </sheetData>
  <sheetProtection/>
  <mergeCells count="4">
    <mergeCell ref="A1:B1"/>
    <mergeCell ref="A2:B2"/>
    <mergeCell ref="A4:A5"/>
    <mergeCell ref="C160:C163"/>
  </mergeCells>
  <printOptions/>
  <pageMargins left="0.75" right="0.75" top="1" bottom="1" header="0.5" footer="0.5"/>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M15"/>
  <sheetViews>
    <sheetView zoomScalePageLayoutView="0" workbookViewId="0" topLeftCell="A1">
      <selection activeCell="I4" sqref="I4"/>
    </sheetView>
  </sheetViews>
  <sheetFormatPr defaultColWidth="9.140625" defaultRowHeight="12.75"/>
  <cols>
    <col min="1" max="1" width="9.140625" style="125" customWidth="1"/>
    <col min="2" max="2" width="5.00390625" style="125" customWidth="1"/>
    <col min="3" max="3" width="9.140625" style="125" customWidth="1"/>
    <col min="4" max="4" width="17.7109375" style="125" customWidth="1"/>
    <col min="5" max="5" width="5.57421875" style="125" customWidth="1"/>
    <col min="6" max="6" width="9.140625" style="125" customWidth="1"/>
    <col min="7" max="7" width="17.421875" style="125" customWidth="1"/>
    <col min="8" max="8" width="5.57421875" style="125" customWidth="1"/>
    <col min="9" max="9" width="9.140625" style="125" customWidth="1"/>
    <col min="10" max="10" width="17.7109375" style="125" customWidth="1"/>
    <col min="11" max="11" width="5.57421875" style="125" customWidth="1"/>
    <col min="12" max="12" width="9.140625" style="125" customWidth="1"/>
    <col min="13" max="13" width="17.7109375" style="125" customWidth="1"/>
    <col min="14" max="16384" width="9.140625" style="125" customWidth="1"/>
  </cols>
  <sheetData>
    <row r="1" spans="1:13" ht="23.25">
      <c r="A1" s="228" t="s">
        <v>490</v>
      </c>
      <c r="B1" s="228"/>
      <c r="C1" s="228"/>
      <c r="D1" s="228"/>
      <c r="E1" s="228"/>
      <c r="F1" s="228"/>
      <c r="G1" s="228"/>
      <c r="H1" s="228"/>
      <c r="I1" s="228"/>
      <c r="J1" s="228"/>
      <c r="K1" s="228"/>
      <c r="L1" s="228"/>
      <c r="M1" s="228"/>
    </row>
    <row r="2" ht="15.75" thickBot="1"/>
    <row r="3" spans="1:13" ht="27.75" customHeight="1">
      <c r="A3" s="134"/>
      <c r="B3" s="233" t="s">
        <v>478</v>
      </c>
      <c r="C3" s="234"/>
      <c r="D3" s="235"/>
      <c r="E3" s="233" t="s">
        <v>479</v>
      </c>
      <c r="F3" s="234"/>
      <c r="G3" s="235"/>
      <c r="H3" s="233" t="s">
        <v>480</v>
      </c>
      <c r="I3" s="234"/>
      <c r="J3" s="235"/>
      <c r="K3" s="234" t="s">
        <v>481</v>
      </c>
      <c r="L3" s="234"/>
      <c r="M3" s="235"/>
    </row>
    <row r="4" spans="1:13" ht="27.75" customHeight="1">
      <c r="A4" s="236" t="s">
        <v>491</v>
      </c>
      <c r="B4" s="229">
        <v>41447</v>
      </c>
      <c r="C4" s="126">
        <v>0.34722222222222227</v>
      </c>
      <c r="D4" s="128" t="s">
        <v>487</v>
      </c>
      <c r="E4" s="229">
        <v>41447</v>
      </c>
      <c r="F4" s="126">
        <v>0.34722222222222227</v>
      </c>
      <c r="G4" s="128" t="s">
        <v>487</v>
      </c>
      <c r="H4" s="141"/>
      <c r="I4" s="127"/>
      <c r="J4" s="128"/>
      <c r="K4" s="137"/>
      <c r="L4" s="127"/>
      <c r="M4" s="128"/>
    </row>
    <row r="5" spans="1:13" ht="27.75" customHeight="1" thickBot="1">
      <c r="A5" s="237"/>
      <c r="B5" s="230"/>
      <c r="C5" s="129">
        <v>0.4201388888888889</v>
      </c>
      <c r="D5" s="131" t="s">
        <v>484</v>
      </c>
      <c r="E5" s="230"/>
      <c r="F5" s="129">
        <v>0.4201388888888889</v>
      </c>
      <c r="G5" s="131" t="s">
        <v>484</v>
      </c>
      <c r="H5" s="141"/>
      <c r="I5" s="127"/>
      <c r="J5" s="128"/>
      <c r="K5" s="137"/>
      <c r="L5" s="127"/>
      <c r="M5" s="128"/>
    </row>
    <row r="6" spans="1:13" ht="27.75" customHeight="1">
      <c r="A6" s="237"/>
      <c r="B6" s="230"/>
      <c r="C6" s="143">
        <v>0.5833333333333334</v>
      </c>
      <c r="D6" s="144" t="s">
        <v>484</v>
      </c>
      <c r="E6" s="230"/>
      <c r="F6" s="143">
        <v>0.5833333333333334</v>
      </c>
      <c r="G6" s="144" t="s">
        <v>484</v>
      </c>
      <c r="H6" s="141"/>
      <c r="I6" s="127"/>
      <c r="J6" s="128"/>
      <c r="K6" s="137"/>
      <c r="L6" s="127"/>
      <c r="M6" s="128"/>
    </row>
    <row r="7" spans="1:13" ht="27.75" customHeight="1">
      <c r="A7" s="237"/>
      <c r="B7" s="231"/>
      <c r="C7" s="126">
        <v>0.7013888888888888</v>
      </c>
      <c r="D7" s="128" t="s">
        <v>482</v>
      </c>
      <c r="E7" s="231"/>
      <c r="F7" s="126">
        <v>0.7013888888888888</v>
      </c>
      <c r="G7" s="128" t="s">
        <v>482</v>
      </c>
      <c r="H7" s="141"/>
      <c r="I7" s="127"/>
      <c r="J7" s="128"/>
      <c r="K7" s="137"/>
      <c r="L7" s="127"/>
      <c r="M7" s="128"/>
    </row>
    <row r="8" spans="1:13" ht="27.75" customHeight="1">
      <c r="A8" s="237"/>
      <c r="B8" s="135"/>
      <c r="C8" s="132"/>
      <c r="D8" s="136"/>
      <c r="E8" s="135"/>
      <c r="F8" s="132"/>
      <c r="G8" s="136"/>
      <c r="H8" s="141"/>
      <c r="I8" s="127"/>
      <c r="J8" s="128"/>
      <c r="K8" s="137"/>
      <c r="L8" s="127"/>
      <c r="M8" s="128"/>
    </row>
    <row r="9" spans="1:13" ht="27.75" customHeight="1">
      <c r="A9" s="238"/>
      <c r="B9" s="135"/>
      <c r="C9" s="132"/>
      <c r="D9" s="136"/>
      <c r="E9" s="135"/>
      <c r="F9" s="132"/>
      <c r="G9" s="136"/>
      <c r="H9" s="141"/>
      <c r="I9" s="127"/>
      <c r="J9" s="128"/>
      <c r="K9" s="137"/>
      <c r="L9" s="127"/>
      <c r="M9" s="128"/>
    </row>
    <row r="10" spans="1:13" ht="27.75" customHeight="1">
      <c r="A10" s="236" t="s">
        <v>492</v>
      </c>
      <c r="B10" s="229">
        <v>41511</v>
      </c>
      <c r="C10" s="126">
        <v>0.40625</v>
      </c>
      <c r="D10" s="128" t="s">
        <v>483</v>
      </c>
      <c r="E10" s="139">
        <v>41463</v>
      </c>
      <c r="F10" s="126">
        <v>0.6979166666666666</v>
      </c>
      <c r="G10" s="128" t="s">
        <v>488</v>
      </c>
      <c r="H10" s="141"/>
      <c r="I10" s="127"/>
      <c r="J10" s="128"/>
      <c r="K10" s="137"/>
      <c r="L10" s="127"/>
      <c r="M10" s="128"/>
    </row>
    <row r="11" spans="1:13" ht="27.75" customHeight="1" thickBot="1">
      <c r="A11" s="237"/>
      <c r="B11" s="230"/>
      <c r="C11" s="129">
        <v>0.6527777777777778</v>
      </c>
      <c r="D11" s="131" t="s">
        <v>485</v>
      </c>
      <c r="E11" s="229">
        <v>41464</v>
      </c>
      <c r="F11" s="129">
        <v>0.3194444444444445</v>
      </c>
      <c r="G11" s="131" t="s">
        <v>489</v>
      </c>
      <c r="H11" s="141"/>
      <c r="I11" s="127"/>
      <c r="J11" s="128"/>
      <c r="K11" s="137"/>
      <c r="L11" s="127"/>
      <c r="M11" s="128"/>
    </row>
    <row r="12" spans="1:13" ht="27.75" customHeight="1">
      <c r="A12" s="237"/>
      <c r="B12" s="231"/>
      <c r="C12" s="143">
        <v>0.6979166666666666</v>
      </c>
      <c r="D12" s="144" t="s">
        <v>485</v>
      </c>
      <c r="E12" s="230"/>
      <c r="F12" s="143">
        <v>0.37152777777777773</v>
      </c>
      <c r="G12" s="144" t="s">
        <v>489</v>
      </c>
      <c r="H12" s="141"/>
      <c r="I12" s="127"/>
      <c r="J12" s="128"/>
      <c r="K12" s="137"/>
      <c r="L12" s="127"/>
      <c r="M12" s="128"/>
    </row>
    <row r="13" spans="1:13" ht="27.75" customHeight="1" thickBot="1">
      <c r="A13" s="237"/>
      <c r="B13" s="229">
        <v>41512</v>
      </c>
      <c r="C13" s="129">
        <v>0.3263888888888889</v>
      </c>
      <c r="D13" s="131" t="s">
        <v>484</v>
      </c>
      <c r="E13" s="231"/>
      <c r="F13" s="126">
        <v>0.4895833333333333</v>
      </c>
      <c r="G13" s="128" t="s">
        <v>486</v>
      </c>
      <c r="H13" s="141"/>
      <c r="I13" s="127"/>
      <c r="J13" s="128"/>
      <c r="K13" s="137"/>
      <c r="L13" s="127"/>
      <c r="M13" s="128"/>
    </row>
    <row r="14" spans="1:13" ht="27.75" customHeight="1">
      <c r="A14" s="237"/>
      <c r="B14" s="230"/>
      <c r="C14" s="143">
        <v>0.40972222222222227</v>
      </c>
      <c r="D14" s="144" t="s">
        <v>484</v>
      </c>
      <c r="E14" s="145"/>
      <c r="F14" s="147"/>
      <c r="G14" s="148"/>
      <c r="H14" s="141"/>
      <c r="I14" s="127"/>
      <c r="J14" s="128"/>
      <c r="K14" s="137"/>
      <c r="L14" s="127"/>
      <c r="M14" s="128"/>
    </row>
    <row r="15" spans="1:13" ht="27.75" customHeight="1" thickBot="1">
      <c r="A15" s="239"/>
      <c r="B15" s="232"/>
      <c r="C15" s="129">
        <v>0.548611111111111</v>
      </c>
      <c r="D15" s="131" t="s">
        <v>486</v>
      </c>
      <c r="E15" s="146"/>
      <c r="F15" s="133"/>
      <c r="G15" s="140"/>
      <c r="H15" s="142"/>
      <c r="I15" s="130"/>
      <c r="J15" s="131"/>
      <c r="K15" s="138"/>
      <c r="L15" s="130"/>
      <c r="M15" s="131"/>
    </row>
  </sheetData>
  <sheetProtection/>
  <mergeCells count="12">
    <mergeCell ref="A10:A15"/>
    <mergeCell ref="E11:E13"/>
    <mergeCell ref="A1:M1"/>
    <mergeCell ref="B4:B7"/>
    <mergeCell ref="B10:B12"/>
    <mergeCell ref="B13:B15"/>
    <mergeCell ref="E4:E7"/>
    <mergeCell ref="B3:D3"/>
    <mergeCell ref="E3:G3"/>
    <mergeCell ref="H3:J3"/>
    <mergeCell ref="K3:M3"/>
    <mergeCell ref="A4:A9"/>
  </mergeCells>
  <printOptions/>
  <pageMargins left="0.38" right="0.18" top="1" bottom="1" header="0.5" footer="0.5"/>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magán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Puskás Zoltán</dc:creator>
  <cp:keywords/>
  <dc:description/>
  <cp:lastModifiedBy>Puskás Zoltán</cp:lastModifiedBy>
  <cp:lastPrinted>2012-11-08T18:41:47Z</cp:lastPrinted>
  <dcterms:created xsi:type="dcterms:W3CDTF">2012-01-29T19:26:19Z</dcterms:created>
  <dcterms:modified xsi:type="dcterms:W3CDTF">2013-01-07T20:53:27Z</dcterms:modified>
  <cp:category/>
  <cp:version/>
  <cp:contentType/>
  <cp:contentStatus/>
</cp:coreProperties>
</file>